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L:\01 - Projetos\2024\BE_003_PMSa\04 - Clínica Escola do Autista\05 - Orçamento Geral\00 - Entrega Orçamento\Memórias de Cálculo\"/>
    </mc:Choice>
  </mc:AlternateContent>
  <xr:revisionPtr revIDLastSave="0" documentId="13_ncr:1_{04CDB2DE-ADF9-4A00-BB77-37D85144819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Orçamento" sheetId="1" r:id="rId1"/>
    <sheet name="2" sheetId="2" r:id="rId2"/>
    <sheet name="2.1" sheetId="3" r:id="rId3"/>
    <sheet name="2.2" sheetId="4" r:id="rId4"/>
    <sheet name="2.3" sheetId="5" r:id="rId5"/>
    <sheet name="2.4" sheetId="6" r:id="rId6"/>
    <sheet name="2.5" sheetId="7" r:id="rId7"/>
    <sheet name="2.6" sheetId="8" r:id="rId8"/>
    <sheet name="2.7" sheetId="9" r:id="rId9"/>
    <sheet name="2.8" sheetId="10" r:id="rId10"/>
    <sheet name="2.9" sheetId="11" r:id="rId11"/>
    <sheet name="2.10" sheetId="12" r:id="rId12"/>
    <sheet name="2.1E" sheetId="13" r:id="rId13"/>
    <sheet name="2.2E" sheetId="14" r:id="rId14"/>
    <sheet name="2.3E" sheetId="15" r:id="rId15"/>
    <sheet name="2.4E" sheetId="16" r:id="rId16"/>
    <sheet name="2.5E" sheetId="17" r:id="rId17"/>
    <sheet name="2.6E" sheetId="18" r:id="rId18"/>
    <sheet name="2.7E" sheetId="19" r:id="rId19"/>
    <sheet name="2.8E" sheetId="20" r:id="rId20"/>
    <sheet name="2.9E" sheetId="21" r:id="rId21"/>
    <sheet name="2.10E" sheetId="22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2" l="1"/>
  <c r="C8" i="22"/>
  <c r="E8" i="21"/>
  <c r="C8" i="21"/>
  <c r="E8" i="20"/>
  <c r="C8" i="20"/>
  <c r="E8" i="19"/>
  <c r="C8" i="19"/>
  <c r="E8" i="18"/>
  <c r="C8" i="18"/>
  <c r="E21" i="17"/>
  <c r="C21" i="17"/>
  <c r="E8" i="16"/>
  <c r="C8" i="16"/>
  <c r="E9" i="15"/>
  <c r="C9" i="15"/>
  <c r="E8" i="14"/>
  <c r="C8" i="14"/>
  <c r="E8" i="13"/>
  <c r="C8" i="13"/>
  <c r="E9" i="12"/>
  <c r="C9" i="12"/>
  <c r="E9" i="11"/>
  <c r="C9" i="11"/>
  <c r="E9" i="10"/>
  <c r="C9" i="10"/>
  <c r="E9" i="9"/>
  <c r="C9" i="9"/>
  <c r="E9" i="8"/>
  <c r="C9" i="8"/>
  <c r="E9" i="7"/>
  <c r="C9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<sst xmlns="http://schemas.openxmlformats.org/spreadsheetml/2006/main" count="1206" uniqueCount="139">
  <si>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</si>
  <si>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</si>
  <si>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</si>
  <si>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</si>
  <si>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</si>
  <si>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</si>
  <si>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</si>
  <si>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</si>
  <si>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</si>
  <si>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</si>
  <si>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2</t>
  </si>
  <si>
    <t>CANTEIRO DE OBRAS</t>
  </si>
  <si>
    <t>2.1</t>
  </si>
  <si>
    <t>02.006.0015-0</t>
  </si>
  <si>
    <t>EMOP</t>
  </si>
  <si>
    <t>ALUGUEL CONTAINER (MODULO METALICO ICAVEL),P/ESCRITORIO C/WC ,MED.APROX.2,30M LARG.6,00M COMPR.E 2,50M ALT.CHAPAS ACO C/N ERVURAS TRAPEZOIDAIS,ISOLAMENTO TERMO-ACUSTICO FORRO,CHASSIS REFORCADO E PISO COMPENSADO NAVAL,INCLUINDO INST.ELETR.HIDR OSSANITARIAS,SUPRIDO ACESSORIOS,1 BACIA SANITARIA E 1 LAVATO RIO,EXCL.TRANSP.(04.005.0300),CARGA E DESCARGA (04.013.0015)</t>
  </si>
  <si>
    <t>un</t>
  </si>
  <si>
    <t>12,00</t>
  </si>
  <si>
    <t>2.2</t>
  </si>
  <si>
    <t>02.006.0010-0</t>
  </si>
  <si>
    <t>ALUGUEL DE CONTAINER (MODULO METALICO ICAVEL) P/ESCRITORIO,M EDINDO APROX.2,30M LARGURA,6,00M COMPRIMENTO E 2,50M ALTURA, COMPOSTO CHAPAS ACO C/NERVURAS TRAPEZOIDAIS,ISOLAMENTO TERMO -ACUSTICO FORRO,CHASSIS REFORCADO E PISO EM COMPENSADO NAVAL ,INCLUINDO INSTALACOES ELETRICAS,EXCLUSIVE TRANSPORTE (VIDE ITEM 04.005.0300),CARGA E DESCARGA (VIDE ITEM 04.013.0015)</t>
  </si>
  <si>
    <t>2.3</t>
  </si>
  <si>
    <t>02.006.0030-0</t>
  </si>
  <si>
    <t>ALUGUEL CONTAINER(MODULO METALICO ICAVEL),SANITARIO-VESTIARIO,MED.APROX.2,30M LARG.6,00M COMPR.2,50M ALT.CHAPAS ACO NERVURAS TRAPEZOIDAIS,ISOLAMENTO TERMO-ACUSTICO FORRO,CHASSIS REFORCADO PISO COMPENSADO NAVAL,INCL.INST.ELETR.HIDROSSANITARIAS,SUPRIDO ACESS.7 BACIAS SANITARIAS,2 LAVATORIOS E 2 MICTORIOS,EXCL.TRANSP.(04.005.0300),CARGA E DESCARGA(04.013.0015)</t>
  </si>
  <si>
    <t>2.4</t>
  </si>
  <si>
    <t>012208</t>
  </si>
  <si>
    <t>SBC</t>
  </si>
  <si>
    <t>BARRACAO PARA REFEITORIO EM OBRAS EM COMPENSADO</t>
  </si>
  <si>
    <t>m²</t>
  </si>
  <si>
    <t>75,00</t>
  </si>
  <si>
    <t>2.5</t>
  </si>
  <si>
    <t>02.002.0006-0</t>
  </si>
  <si>
    <t>TAPUME DE VEDACAO OU PROTECAO EXECUTADO COM TELHAS TRAPEZOIDAIS DE ACO GALVANIZADO,ESPESSURA DE 0,5MM,ESTAS COM 4 VEZESDE UTILIZACAO,INCLUSIVE ENGRADAMENTO DE MADEIRA,UTILIZADO 2VEZES E PINTURA ESMALTE SINTETICO NAS FACES INTERNA E EXTERNA</t>
  </si>
  <si>
    <t>586,58</t>
  </si>
  <si>
    <t>2.6</t>
  </si>
  <si>
    <t>02.010.0001-0</t>
  </si>
  <si>
    <t>GALPAO ABERTO PARA OFICINAS E DEPOSITOS DE CANTEIRO DE OBRAS ,ESTRUTURADO EM MADEIRA,COBERTURA DE TELHAS DE CIMENTO SEM A MIANTO ONDULADAS,DE 6MM DE ESPESSURA,PISO CIMENTADO E PREPAR O DO TERRENO 3% - DESGASTE DE FERRAMENTAS E EPI</t>
  </si>
  <si>
    <t>50,00</t>
  </si>
  <si>
    <t>2.7</t>
  </si>
  <si>
    <t>02.004.0001-0</t>
  </si>
  <si>
    <t>BARRACAO DE OBRA EM CHAPA DE MADEIRA COMPENSADA DE 6MM DE ES PESSURA,RESINADA,SIMPLES,REAPROVEITAMENTO DE 2 VEZES,PISO EM CIMENTADO,COBERTURA COM TELHAS DE FIBROCIMENTO SEM AMIANTO, ESPESSURA 6MM,INCLUSIVE INSTALACOES 3% - DESGASTE DE FERRAMENTAS E EPI</t>
  </si>
  <si>
    <t>25,00</t>
  </si>
  <si>
    <t>2.8</t>
  </si>
  <si>
    <t>02.020.0002-0</t>
  </si>
  <si>
    <t>PLACA DE IDENTIFICACAO DE OBRA PUBLICA,TIPO BANNER/PLOTTER,C ONSTITUIDA POR LONA E IMPRESSAO DIGITAL,INCLUSIVE SUPORTES D E MADEIRA.FORNECIMENTO E COLOCACAO</t>
  </si>
  <si>
    <t>18,00</t>
  </si>
  <si>
    <t>2.9</t>
  </si>
  <si>
    <t>02.015.0001-0</t>
  </si>
  <si>
    <t>INSTALACAO E LIGACAO PROVISORIA PARA ABASTECIMENTO DE AGUA E ESGOTAMENTO SANITARIO EM CANTEIRO DE OBRAS,INCLUSIVE ESCAVA CAO,EXCLUSIVE REPOSICAO DA PAVIMENTACAO DO LOGRADOURO PUBLIC O</t>
  </si>
  <si>
    <t>1,00</t>
  </si>
  <si>
    <t>2.10</t>
  </si>
  <si>
    <t>02.016.0001-0</t>
  </si>
  <si>
    <t>INSTALACAO E LIGACAO PROVISORIA DE ALIMENTACAO DE ENERGIA EL ETRICA,EM BAIXA TENSAO,PARA CANTEIRO DE OBRAS,M3-CHAVE 100A, CARGA 3KW,20CV,EXCLUSIVE O FORNECIMENTO DO MEDIDOR .1/2" 750V, DE 16MM2 ARGOS SOCIAIS GOS SOCIAIS EXTREMIDADES,EM BARRAS DE 3 METROS,DE 1/2" /2"</t>
  </si>
  <si>
    <t>12</t>
  </si>
  <si>
    <t>Resumo do Critério</t>
  </si>
  <si>
    <t>Tipo</t>
  </si>
  <si>
    <t>Elementos</t>
  </si>
  <si>
    <t>Nome do Subcritério</t>
  </si>
  <si>
    <t>Categoria</t>
  </si>
  <si>
    <t>Modelos genéricos (Custo)</t>
  </si>
  <si>
    <t/>
  </si>
  <si>
    <t>Multiplicado por</t>
  </si>
  <si>
    <t>Seleção</t>
  </si>
  <si>
    <t>Filtro de Família</t>
  </si>
  <si>
    <t>Família</t>
  </si>
  <si>
    <t>Container 12m HC</t>
  </si>
  <si>
    <t>Container 40p HC - Portas Fechadas</t>
  </si>
  <si>
    <t>Ou</t>
  </si>
  <si>
    <t>Filtro de Parâmetro</t>
  </si>
  <si>
    <t>Comparação</t>
  </si>
  <si>
    <t>Valor</t>
  </si>
  <si>
    <t>Parâmetro</t>
  </si>
  <si>
    <t>Instância</t>
  </si>
  <si>
    <t>Igual a</t>
  </si>
  <si>
    <t>WC</t>
  </si>
  <si>
    <t>Comentários</t>
  </si>
  <si>
    <t>E</t>
  </si>
  <si>
    <t>Filtro de Fase</t>
  </si>
  <si>
    <t>Criado em</t>
  </si>
  <si>
    <t>Demolido em</t>
  </si>
  <si>
    <t>------</t>
  </si>
  <si>
    <t>SEM WC</t>
  </si>
  <si>
    <t>Adicionar a</t>
  </si>
  <si>
    <t>BANHEIRO</t>
  </si>
  <si>
    <t>75</t>
  </si>
  <si>
    <t>Pisos (Área)</t>
  </si>
  <si>
    <t>Área</t>
  </si>
  <si>
    <t>Piso</t>
  </si>
  <si>
    <t>BE_PI_PADRÃO_5cm Madeira</t>
  </si>
  <si>
    <t>REFEITÓRIO</t>
  </si>
  <si>
    <t>Paredes (Área)</t>
  </si>
  <si>
    <t>Parede cortina</t>
  </si>
  <si>
    <t>stayBIM-TelhaTrapezoidal-R00</t>
  </si>
  <si>
    <t>50</t>
  </si>
  <si>
    <t>FORMAS</t>
  </si>
  <si>
    <t>25</t>
  </si>
  <si>
    <t>ALMOXARIFADO</t>
  </si>
  <si>
    <t>Marca</t>
  </si>
  <si>
    <t>18</t>
  </si>
  <si>
    <t>Parede básica</t>
  </si>
  <si>
    <t>Parede de madeira_0,2cm</t>
  </si>
  <si>
    <t>1</t>
  </si>
  <si>
    <t>Equipamento especial (Altura)</t>
  </si>
  <si>
    <t>Altura</t>
  </si>
  <si>
    <t>FDE_AC04_AC05_AbrigoeCavalete</t>
  </si>
  <si>
    <t>AC04_AbrigoeCavalete_3/4”completo</t>
  </si>
  <si>
    <t>Equipamento elétrico (Carga aparente fase A)</t>
  </si>
  <si>
    <t>Carga aparente fase A</t>
  </si>
  <si>
    <t>Poste de Medição</t>
  </si>
  <si>
    <t>Projeto</t>
  </si>
  <si>
    <t>Vínculo</t>
  </si>
  <si>
    <t>Elemento</t>
  </si>
  <si>
    <t>Id do Revit</t>
  </si>
  <si>
    <t>Totais:</t>
  </si>
  <si>
    <t>BE-PMSa-MOD-ARQ-CANTEIROAUTISTA-EX-000-R00</t>
  </si>
  <si>
    <t>4985026</t>
  </si>
  <si>
    <t>4992825</t>
  </si>
  <si>
    <t>4983997</t>
  </si>
  <si>
    <t>4985122</t>
  </si>
  <si>
    <t>4984130</t>
  </si>
  <si>
    <t>4936405</t>
  </si>
  <si>
    <t>4936884</t>
  </si>
  <si>
    <t>4937767</t>
  </si>
  <si>
    <t>4938627</t>
  </si>
  <si>
    <t>4939004</t>
  </si>
  <si>
    <t>4939390</t>
  </si>
  <si>
    <t>4939765</t>
  </si>
  <si>
    <t>4940135</t>
  </si>
  <si>
    <t>4940507</t>
  </si>
  <si>
    <t>4941129</t>
  </si>
  <si>
    <t>4941488</t>
  </si>
  <si>
    <t>4941844</t>
  </si>
  <si>
    <t>4942200</t>
  </si>
  <si>
    <t>4942556</t>
  </si>
  <si>
    <t>4984220</t>
  </si>
  <si>
    <t>4994840</t>
  </si>
  <si>
    <t>4947518</t>
  </si>
  <si>
    <t>MED</t>
  </si>
  <si>
    <t>4947520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</si>
</sst>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9"/>
      <name val="Calibri"/>
      <family val="2"/>
    </font>
    <font>
      <b/>
      <sz val="11"/>
      <name val="Calibri"/>
      <family val="2"/>
    </font>
    <font>
      <b/>
      <sz val="8"/>
      <name val="Calibri"/>
      <family val="2"/>
    </font>
    <font>
      <b/>
      <sz val="14"/>
      <name val="Calibri"/>
      <family val="2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6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4" fontId="1" fillId="4" borderId="1" xfId="1" applyNumberFormat="1" applyFill="1" applyBorder="1">
      <alignment wrapText="1"/>
    </xf>
    <xf numFmtId="2" fontId="1" fillId="4" borderId="1" xfId="1" applyNumberFormat="1" applyFill="1" applyBorder="1" applyAlignment="1">
      <alignment horizontal="right" wrapText="1"/>
    </xf>
    <xf numFmtId="4" fontId="1" fillId="3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2.1" displayName="Criteria_Summary2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2.10" displayName="Criteria_Summary2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Elements2_11" displayName="Elements2_11" ref="A6:E8" totalsRowCount="1" totalsRowCellStyle="styleRegular">
  <autoFilter ref="A6:E7" xr:uid="{00000000-0009-0000-0100-00000B000000}"/>
  <tableColumns count="5">
    <tableColumn id="1" xr3:uid="{00000000-0010-0000-0A00-000001000000}" name="Projeto"/>
    <tableColumn id="2" xr3:uid="{00000000-0010-0000-0A00-000002000000}" name="Vínculo"/>
    <tableColumn id="3" xr3:uid="{00000000-0010-0000-0A00-000003000000}" name="Elemento" totalsRowFunction="count"/>
    <tableColumn id="4" xr3:uid="{00000000-0010-0000-0A00-000004000000}" name="Id do Revit"/>
    <tableColumn id="5" xr3:uid="{00000000-0010-0000-0A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2_21" displayName="Elements2_21" ref="A6:E8" totalsRowCount="1" totalsRowCellStyle="styleRegular">
  <autoFilter ref="A6:E7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2_31" displayName="Elements2_31" ref="A6:E9" totalsRowCount="1" totalsRowCellStyle="styleRegular">
  <autoFilter ref="A6:E8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2_41" displayName="Elements2_41" ref="A6:E8" totalsRowCount="1" totalsRowCellStyle="styleRegular">
  <autoFilter ref="A6:E7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Elements2_51" displayName="Elements2_51" ref="A6:E21" totalsRowCount="1" totalsRowCellStyle="styleRegular">
  <autoFilter ref="A6:E20" xr:uid="{00000000-0009-0000-0100-00000F000000}"/>
  <tableColumns count="5">
    <tableColumn id="1" xr3:uid="{00000000-0010-0000-0E00-000001000000}" name="Projeto"/>
    <tableColumn id="2" xr3:uid="{00000000-0010-0000-0E00-000002000000}" name="Vínculo"/>
    <tableColumn id="3" xr3:uid="{00000000-0010-0000-0E00-000003000000}" name="Elemento" totalsRowFunction="count"/>
    <tableColumn id="4" xr3:uid="{00000000-0010-0000-0E00-000004000000}" name="Id do Revit"/>
    <tableColumn id="5" xr3:uid="{00000000-0010-0000-0E00-000005000000}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2_61" displayName="Elements2_61" ref="A6:E8" totalsRowCount="1" totalsRowCellStyle="styleRegular">
  <autoFilter ref="A6:E7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2_71" displayName="Elements2_71" ref="A6:E8" totalsRowCount="1" totalsRowCellStyle="styleRegular">
  <autoFilter ref="A6:E7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2_81" displayName="Elements2_81" ref="A6:E8" totalsRowCount="1" totalsRowCellStyle="styleRegular">
  <autoFilter ref="A6:E7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2_91" displayName="Elements2_91" ref="A6:E8" totalsRowCount="1" totalsRowCellStyle="styleRegular">
  <autoFilter ref="A6:E7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2.2" displayName="Criteria_Summary2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2_101" displayName="Elements2_101" ref="A6:E8" totalsRowCount="1" totalsRowCellStyle="styleRegular">
  <autoFilter ref="A6:E7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2.3" displayName="Criteria_Summary2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2.4" displayName="Criteria_Summary2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2.5" displayName="Criteria_Summary2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2.6" displayName="Criteria_Summary2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2.7" displayName="Criteria_Summary2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2.8" displayName="Criteria_Summary2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2.9" displayName="Criteria_Summary2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tabSelected="1" workbookViewId="0">
      <selection activeCell="M9" sqref="M9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2" t="s">
        <v>0</v>
      </c>
      <c r="I1" s="12" t="s">
        <v>0</v>
      </c>
    </row>
    <row r="2" spans="1:9" x14ac:dyDescent="0.25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2" t="s">
        <v>0</v>
      </c>
      <c r="I2" s="12" t="s">
        <v>0</v>
      </c>
    </row>
    <row r="4" spans="1:9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25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24">
        <v>268889.17</v>
      </c>
    </row>
    <row r="6" spans="1:9" ht="36.75" x14ac:dyDescent="0.2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1250</v>
      </c>
      <c r="H6" s="5">
        <v>1498.1250000000002</v>
      </c>
      <c r="I6" s="5">
        <v>17977.500000000004</v>
      </c>
    </row>
    <row r="7" spans="1:9" ht="36.75" x14ac:dyDescent="0.25">
      <c r="A7" s="5" t="s">
        <v>18</v>
      </c>
      <c r="B7" s="5" t="s">
        <v>19</v>
      </c>
      <c r="C7" s="5" t="s">
        <v>14</v>
      </c>
      <c r="D7" s="5" t="s">
        <v>20</v>
      </c>
      <c r="E7" s="5" t="s">
        <v>16</v>
      </c>
      <c r="F7" s="6" t="s">
        <v>17</v>
      </c>
      <c r="G7" s="5">
        <v>930</v>
      </c>
      <c r="H7" s="5">
        <v>1114.605</v>
      </c>
      <c r="I7" s="5">
        <v>13375.26</v>
      </c>
    </row>
    <row r="8" spans="1:9" ht="36.75" x14ac:dyDescent="0.25">
      <c r="A8" s="5" t="s">
        <v>21</v>
      </c>
      <c r="B8" s="5" t="s">
        <v>22</v>
      </c>
      <c r="C8" s="5" t="s">
        <v>14</v>
      </c>
      <c r="D8" s="5" t="s">
        <v>23</v>
      </c>
      <c r="E8" s="5" t="s">
        <v>16</v>
      </c>
      <c r="F8" s="23">
        <v>24</v>
      </c>
      <c r="G8" s="5">
        <v>1790</v>
      </c>
      <c r="H8" s="5">
        <v>2145.3150000000001</v>
      </c>
      <c r="I8" s="22">
        <v>51487.44</v>
      </c>
    </row>
    <row r="9" spans="1:9" x14ac:dyDescent="0.25">
      <c r="A9" s="5" t="s">
        <v>24</v>
      </c>
      <c r="B9" s="5" t="s">
        <v>25</v>
      </c>
      <c r="C9" s="5" t="s">
        <v>26</v>
      </c>
      <c r="D9" s="5" t="s">
        <v>27</v>
      </c>
      <c r="E9" s="5" t="s">
        <v>28</v>
      </c>
      <c r="F9" s="6" t="s">
        <v>29</v>
      </c>
      <c r="G9" s="5">
        <v>1061.770399795</v>
      </c>
      <c r="H9" s="5">
        <v>1272.5318241543077</v>
      </c>
      <c r="I9" s="5">
        <v>95439.886811573087</v>
      </c>
    </row>
    <row r="10" spans="1:9" ht="24.75" x14ac:dyDescent="0.25">
      <c r="A10" s="5" t="s">
        <v>30</v>
      </c>
      <c r="B10" s="5" t="s">
        <v>31</v>
      </c>
      <c r="C10" s="5" t="s">
        <v>14</v>
      </c>
      <c r="D10" s="5" t="s">
        <v>32</v>
      </c>
      <c r="E10" s="5" t="s">
        <v>28</v>
      </c>
      <c r="F10" s="6" t="s">
        <v>33</v>
      </c>
      <c r="G10" s="5">
        <v>54.219724999999997</v>
      </c>
      <c r="H10" s="5">
        <v>64.982340412500008</v>
      </c>
      <c r="I10" s="5">
        <v>38117.341239164256</v>
      </c>
    </row>
    <row r="11" spans="1:9" ht="24.75" x14ac:dyDescent="0.25">
      <c r="A11" s="5" t="s">
        <v>34</v>
      </c>
      <c r="B11" s="5" t="s">
        <v>35</v>
      </c>
      <c r="C11" s="5" t="s">
        <v>14</v>
      </c>
      <c r="D11" s="5" t="s">
        <v>36</v>
      </c>
      <c r="E11" s="5" t="s">
        <v>28</v>
      </c>
      <c r="F11" s="6" t="s">
        <v>37</v>
      </c>
      <c r="G11" s="5">
        <v>360.44547</v>
      </c>
      <c r="H11" s="5">
        <v>431.99389579500007</v>
      </c>
      <c r="I11" s="5">
        <v>21599.694789750003</v>
      </c>
    </row>
    <row r="12" spans="1:9" ht="24.75" x14ac:dyDescent="0.25">
      <c r="A12" s="5" t="s">
        <v>38</v>
      </c>
      <c r="B12" s="5" t="s">
        <v>39</v>
      </c>
      <c r="C12" s="5" t="s">
        <v>14</v>
      </c>
      <c r="D12" s="5" t="s">
        <v>40</v>
      </c>
      <c r="E12" s="5" t="s">
        <v>28</v>
      </c>
      <c r="F12" s="6" t="s">
        <v>41</v>
      </c>
      <c r="G12" s="5">
        <v>543.81104731125004</v>
      </c>
      <c r="H12" s="5">
        <v>651.75754020253328</v>
      </c>
      <c r="I12" s="5">
        <v>16293.938505063332</v>
      </c>
    </row>
    <row r="13" spans="1:9" ht="24.75" x14ac:dyDescent="0.25">
      <c r="A13" s="5" t="s">
        <v>42</v>
      </c>
      <c r="B13" s="5" t="s">
        <v>43</v>
      </c>
      <c r="C13" s="5" t="s">
        <v>14</v>
      </c>
      <c r="D13" s="5" t="s">
        <v>44</v>
      </c>
      <c r="E13" s="5" t="s">
        <v>28</v>
      </c>
      <c r="F13" s="6" t="s">
        <v>45</v>
      </c>
      <c r="G13" s="5">
        <v>272.0806</v>
      </c>
      <c r="H13" s="5">
        <v>326.08859910000001</v>
      </c>
      <c r="I13" s="5">
        <v>5869.5947838000002</v>
      </c>
    </row>
    <row r="14" spans="1:9" ht="24.75" x14ac:dyDescent="0.25">
      <c r="A14" s="5" t="s">
        <v>46</v>
      </c>
      <c r="B14" s="5" t="s">
        <v>47</v>
      </c>
      <c r="C14" s="5" t="s">
        <v>14</v>
      </c>
      <c r="D14" s="5" t="s">
        <v>48</v>
      </c>
      <c r="E14" s="5" t="s">
        <v>16</v>
      </c>
      <c r="F14" s="6" t="s">
        <v>49</v>
      </c>
      <c r="G14" s="5">
        <v>4814.4165731090443</v>
      </c>
      <c r="H14" s="5">
        <v>5770.0782628711904</v>
      </c>
      <c r="I14" s="5">
        <v>5770.0782628711904</v>
      </c>
    </row>
    <row r="15" spans="1:9" ht="36.75" x14ac:dyDescent="0.25">
      <c r="A15" s="5" t="s">
        <v>50</v>
      </c>
      <c r="B15" s="5" t="s">
        <v>51</v>
      </c>
      <c r="C15" s="5" t="s">
        <v>14</v>
      </c>
      <c r="D15" s="5" t="s">
        <v>52</v>
      </c>
      <c r="E15" s="5" t="s">
        <v>16</v>
      </c>
      <c r="F15" s="6" t="s">
        <v>49</v>
      </c>
      <c r="G15" s="5">
        <v>2475.5832</v>
      </c>
      <c r="H15" s="5">
        <v>2966.9864652000006</v>
      </c>
      <c r="I15" s="5">
        <v>2966.9864652000006</v>
      </c>
    </row>
    <row r="16" spans="1:9" x14ac:dyDescent="0.25">
      <c r="I16" s="25">
        <v>268889.17</v>
      </c>
    </row>
  </sheetData>
  <mergeCells count="1">
    <mergeCell ref="A1:I2"/>
  </mergeCells>
  <hyperlinks>
    <hyperlink ref="A5" location="'2'!A1" display="2" xr:uid="{00000000-0004-0000-0000-000000000000}"/>
    <hyperlink ref="A6" location="'2.1'!A1" display="2.1" xr:uid="{00000000-0004-0000-0000-000001000000}"/>
    <hyperlink ref="F6" location="'2.1E'!A1" display="12,00" xr:uid="{00000000-0004-0000-0000-000002000000}"/>
    <hyperlink ref="A7" location="'2.2'!A1" display="2.2" xr:uid="{00000000-0004-0000-0000-000003000000}"/>
    <hyperlink ref="F7" location="'2.2E'!A1" display="12,00" xr:uid="{00000000-0004-0000-0000-000004000000}"/>
    <hyperlink ref="A8" location="'2.3'!A1" display="2.3" xr:uid="{00000000-0004-0000-0000-000005000000}"/>
    <hyperlink ref="F8" location="'2.3E'!A1" display="12,00" xr:uid="{00000000-0004-0000-0000-000006000000}"/>
    <hyperlink ref="A9" location="'2.4'!A1" display="2.4" xr:uid="{00000000-0004-0000-0000-000007000000}"/>
    <hyperlink ref="F9" location="'2.4E'!A1" display="75,00" xr:uid="{00000000-0004-0000-0000-000008000000}"/>
    <hyperlink ref="A10" location="'2.5'!A1" display="2.5" xr:uid="{00000000-0004-0000-0000-000009000000}"/>
    <hyperlink ref="F10" location="'2.5E'!A1" display="586,58" xr:uid="{00000000-0004-0000-0000-00000A000000}"/>
    <hyperlink ref="A11" location="'2.6'!A1" display="2.6" xr:uid="{00000000-0004-0000-0000-00000B000000}"/>
    <hyperlink ref="F11" location="'2.6E'!A1" display="50,00" xr:uid="{00000000-0004-0000-0000-00000C000000}"/>
    <hyperlink ref="A12" location="'2.7'!A1" display="2.7" xr:uid="{00000000-0004-0000-0000-00000D000000}"/>
    <hyperlink ref="F12" location="'2.7E'!A1" display="25,00" xr:uid="{00000000-0004-0000-0000-00000E000000}"/>
    <hyperlink ref="A13" location="'2.8'!A1" display="2.8" xr:uid="{00000000-0004-0000-0000-00000F000000}"/>
    <hyperlink ref="F13" location="'2.8E'!A1" display="18,00" xr:uid="{00000000-0004-0000-0000-000010000000}"/>
    <hyperlink ref="A14" location="'2.9'!A1" display="2.9" xr:uid="{00000000-0004-0000-0000-000011000000}"/>
    <hyperlink ref="F14" location="'2.9E'!A1" display="1,00" xr:uid="{00000000-0004-0000-0000-000012000000}"/>
    <hyperlink ref="A15" location="'2.10'!A1" display="2.10" xr:uid="{00000000-0004-0000-0000-000013000000}"/>
    <hyperlink ref="F15" location="'2.10E'!A1" display="1,00" xr:uid="{00000000-0004-0000-0000-000014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42</v>
      </c>
      <c r="B2" s="5" t="s">
        <v>43</v>
      </c>
      <c r="C2" s="5" t="s">
        <v>14</v>
      </c>
      <c r="D2" s="5" t="s">
        <v>44</v>
      </c>
      <c r="E2" s="5" t="s">
        <v>28</v>
      </c>
      <c r="F2" s="5" t="s">
        <v>98</v>
      </c>
      <c r="G2" s="5">
        <v>272.0806</v>
      </c>
      <c r="H2" s="5">
        <v>326.08859910000001</v>
      </c>
      <c r="I2" s="5">
        <v>5869.5947838000002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</v>
      </c>
      <c r="D8" s="8" t="s">
        <v>90</v>
      </c>
      <c r="E8" s="8">
        <v>18.000000775001549</v>
      </c>
    </row>
    <row r="9" spans="1:9" x14ac:dyDescent="0.25">
      <c r="A9" s="8" t="s">
        <v>60</v>
      </c>
      <c r="B9" s="8" t="s">
        <v>60</v>
      </c>
      <c r="C9" s="8">
        <f>SUBTOTAL(109,Criteria_Summary2.8[Elementos])</f>
        <v>1</v>
      </c>
      <c r="D9" s="8" t="s">
        <v>60</v>
      </c>
      <c r="E9" s="8">
        <f>SUBTOTAL(109,Criteria_Summary2.8[Total])</f>
        <v>18.000000775001549</v>
      </c>
    </row>
    <row r="10" spans="1:9" x14ac:dyDescent="0.25">
      <c r="A10" s="9" t="s">
        <v>82</v>
      </c>
      <c r="B10" s="9">
        <v>0</v>
      </c>
      <c r="C10" s="10"/>
      <c r="D10" s="10"/>
      <c r="E10" s="9">
        <v>18</v>
      </c>
    </row>
    <row r="13" spans="1:9" x14ac:dyDescent="0.25">
      <c r="A13" s="15" t="s">
        <v>90</v>
      </c>
      <c r="B13" s="15" t="s">
        <v>90</v>
      </c>
      <c r="C13" s="15" t="s">
        <v>90</v>
      </c>
      <c r="D13" s="15" t="s">
        <v>90</v>
      </c>
      <c r="E13" s="15" t="s">
        <v>90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</v>
      </c>
      <c r="C16" s="18" t="s">
        <v>86</v>
      </c>
      <c r="D16" s="18" t="s">
        <v>86</v>
      </c>
      <c r="E16" s="8">
        <v>18.000000775001549</v>
      </c>
    </row>
    <row r="18" spans="1:5" x14ac:dyDescent="0.25">
      <c r="A18" s="19" t="s">
        <v>77</v>
      </c>
      <c r="B18" s="19" t="s">
        <v>77</v>
      </c>
      <c r="C18" s="19" t="s">
        <v>77</v>
      </c>
      <c r="D18" s="19" t="s">
        <v>77</v>
      </c>
      <c r="E18" s="19" t="s">
        <v>77</v>
      </c>
    </row>
    <row r="19" spans="1:5" x14ac:dyDescent="0.25">
      <c r="A19" s="17" t="s">
        <v>78</v>
      </c>
      <c r="B19" s="17" t="s">
        <v>78</v>
      </c>
      <c r="C19" s="17" t="s">
        <v>78</v>
      </c>
      <c r="D19" s="11" t="s">
        <v>79</v>
      </c>
      <c r="E19" s="11"/>
    </row>
    <row r="20" spans="1:5" x14ac:dyDescent="0.25">
      <c r="A20" s="8"/>
      <c r="B20" s="8"/>
      <c r="C20" s="8"/>
      <c r="D20" s="8" t="s">
        <v>80</v>
      </c>
      <c r="E20" s="8" t="s">
        <v>67</v>
      </c>
    </row>
    <row r="22" spans="1:5" x14ac:dyDescent="0.25">
      <c r="A22" s="19" t="s">
        <v>63</v>
      </c>
      <c r="B22" s="19" t="s">
        <v>63</v>
      </c>
      <c r="C22" s="19" t="s">
        <v>63</v>
      </c>
      <c r="D22" s="19" t="s">
        <v>63</v>
      </c>
      <c r="E22" s="19" t="s">
        <v>63</v>
      </c>
    </row>
    <row r="23" spans="1:5" x14ac:dyDescent="0.25">
      <c r="A23" s="17" t="s">
        <v>64</v>
      </c>
      <c r="B23" s="11"/>
      <c r="C23" s="11"/>
      <c r="D23" s="11" t="s">
        <v>55</v>
      </c>
      <c r="E23" s="11"/>
    </row>
    <row r="24" spans="1:5" x14ac:dyDescent="0.25">
      <c r="A24" s="18" t="s">
        <v>99</v>
      </c>
      <c r="B24" s="18" t="s">
        <v>99</v>
      </c>
      <c r="C24" s="18" t="s">
        <v>99</v>
      </c>
      <c r="D24" s="8" t="s">
        <v>100</v>
      </c>
      <c r="E24" s="8" t="s">
        <v>67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2'!A1" display="2.8" xr:uid="{00000000-0004-0000-0900-000000000000}"/>
    <hyperlink ref="F2" location="'2.8E'!A1" display="18" xr:uid="{00000000-0004-0000-0900-000001000000}"/>
    <hyperlink ref="E10" location="'2.8E'!A1" display="'2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46</v>
      </c>
      <c r="B2" s="5" t="s">
        <v>47</v>
      </c>
      <c r="C2" s="5" t="s">
        <v>14</v>
      </c>
      <c r="D2" s="5" t="s">
        <v>48</v>
      </c>
      <c r="E2" s="5" t="s">
        <v>16</v>
      </c>
      <c r="F2" s="5" t="s">
        <v>101</v>
      </c>
      <c r="G2" s="5">
        <v>4814.4165731090443</v>
      </c>
      <c r="H2" s="5">
        <v>5770.0782628711904</v>
      </c>
      <c r="I2" s="5">
        <v>5770.0782628711904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</v>
      </c>
      <c r="D8" s="8" t="s">
        <v>102</v>
      </c>
      <c r="E8" s="8">
        <v>1</v>
      </c>
    </row>
    <row r="9" spans="1:9" x14ac:dyDescent="0.25">
      <c r="A9" s="8" t="s">
        <v>60</v>
      </c>
      <c r="B9" s="8" t="s">
        <v>60</v>
      </c>
      <c r="C9" s="8">
        <f>SUBTOTAL(109,Criteria_Summary2.9[Elementos])</f>
        <v>1</v>
      </c>
      <c r="D9" s="8" t="s">
        <v>60</v>
      </c>
      <c r="E9" s="8">
        <f>SUBTOTAL(109,Criteria_Summary2.9[Total])</f>
        <v>1</v>
      </c>
    </row>
    <row r="10" spans="1:9" x14ac:dyDescent="0.25">
      <c r="A10" s="9" t="s">
        <v>82</v>
      </c>
      <c r="B10" s="9">
        <v>0</v>
      </c>
      <c r="C10" s="10"/>
      <c r="D10" s="10"/>
      <c r="E10" s="9">
        <v>1</v>
      </c>
    </row>
    <row r="13" spans="1:9" x14ac:dyDescent="0.25">
      <c r="A13" s="15" t="s">
        <v>102</v>
      </c>
      <c r="B13" s="15" t="s">
        <v>102</v>
      </c>
      <c r="C13" s="15" t="s">
        <v>102</v>
      </c>
      <c r="D13" s="15" t="s">
        <v>102</v>
      </c>
      <c r="E13" s="15" t="s">
        <v>102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</v>
      </c>
      <c r="C16" s="18" t="s">
        <v>103</v>
      </c>
      <c r="D16" s="18" t="s">
        <v>103</v>
      </c>
      <c r="E16" s="8">
        <v>1</v>
      </c>
    </row>
    <row r="18" spans="1:5" x14ac:dyDescent="0.25">
      <c r="A18" s="19" t="s">
        <v>77</v>
      </c>
      <c r="B18" s="19" t="s">
        <v>77</v>
      </c>
      <c r="C18" s="19" t="s">
        <v>77</v>
      </c>
      <c r="D18" s="19" t="s">
        <v>77</v>
      </c>
      <c r="E18" s="19" t="s">
        <v>77</v>
      </c>
    </row>
    <row r="19" spans="1:5" x14ac:dyDescent="0.25">
      <c r="A19" s="17" t="s">
        <v>78</v>
      </c>
      <c r="B19" s="17" t="s">
        <v>78</v>
      </c>
      <c r="C19" s="17" t="s">
        <v>78</v>
      </c>
      <c r="D19" s="11" t="s">
        <v>79</v>
      </c>
      <c r="E19" s="11"/>
    </row>
    <row r="20" spans="1:5" x14ac:dyDescent="0.25">
      <c r="A20" s="8"/>
      <c r="B20" s="8"/>
      <c r="C20" s="8"/>
      <c r="D20" s="8" t="s">
        <v>80</v>
      </c>
      <c r="E20" s="8" t="s">
        <v>67</v>
      </c>
    </row>
    <row r="22" spans="1:5" x14ac:dyDescent="0.25">
      <c r="A22" s="19" t="s">
        <v>63</v>
      </c>
      <c r="B22" s="19" t="s">
        <v>63</v>
      </c>
      <c r="C22" s="19" t="s">
        <v>63</v>
      </c>
      <c r="D22" s="19" t="s">
        <v>63</v>
      </c>
      <c r="E22" s="19" t="s">
        <v>63</v>
      </c>
    </row>
    <row r="23" spans="1:5" x14ac:dyDescent="0.25">
      <c r="A23" s="17" t="s">
        <v>64</v>
      </c>
      <c r="B23" s="11"/>
      <c r="C23" s="11"/>
      <c r="D23" s="11" t="s">
        <v>55</v>
      </c>
      <c r="E23" s="11"/>
    </row>
    <row r="24" spans="1:5" x14ac:dyDescent="0.25">
      <c r="A24" s="18" t="s">
        <v>104</v>
      </c>
      <c r="B24" s="18" t="s">
        <v>104</v>
      </c>
      <c r="C24" s="18" t="s">
        <v>104</v>
      </c>
      <c r="D24" s="8" t="s">
        <v>105</v>
      </c>
      <c r="E24" s="8" t="s">
        <v>67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2'!A1" display="2.9" xr:uid="{00000000-0004-0000-0A00-000000000000}"/>
    <hyperlink ref="F2" location="'2.9E'!A1" display="1" xr:uid="{00000000-0004-0000-0A00-000001000000}"/>
    <hyperlink ref="E10" location="'2.9E'!A1" display="'2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50</v>
      </c>
      <c r="B2" s="5" t="s">
        <v>51</v>
      </c>
      <c r="C2" s="5" t="s">
        <v>14</v>
      </c>
      <c r="D2" s="5" t="s">
        <v>52</v>
      </c>
      <c r="E2" s="5" t="s">
        <v>16</v>
      </c>
      <c r="F2" s="5" t="s">
        <v>101</v>
      </c>
      <c r="G2" s="5">
        <v>2475.5832</v>
      </c>
      <c r="H2" s="5">
        <v>2966.9864652000006</v>
      </c>
      <c r="I2" s="5">
        <v>2966.9864652000006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</v>
      </c>
      <c r="D8" s="8" t="s">
        <v>106</v>
      </c>
      <c r="E8" s="8">
        <v>1</v>
      </c>
    </row>
    <row r="9" spans="1:9" x14ac:dyDescent="0.25">
      <c r="A9" s="8" t="s">
        <v>60</v>
      </c>
      <c r="B9" s="8" t="s">
        <v>60</v>
      </c>
      <c r="C9" s="8">
        <f>SUBTOTAL(109,Criteria_Summary2.10[Elementos])</f>
        <v>1</v>
      </c>
      <c r="D9" s="8" t="s">
        <v>60</v>
      </c>
      <c r="E9" s="8">
        <f>SUBTOTAL(109,Criteria_Summary2.10[Total])</f>
        <v>1</v>
      </c>
    </row>
    <row r="10" spans="1:9" x14ac:dyDescent="0.25">
      <c r="A10" s="9" t="s">
        <v>82</v>
      </c>
      <c r="B10" s="9">
        <v>0</v>
      </c>
      <c r="C10" s="10"/>
      <c r="D10" s="10"/>
      <c r="E10" s="9">
        <v>1</v>
      </c>
    </row>
    <row r="13" spans="1:9" x14ac:dyDescent="0.25">
      <c r="A13" s="15" t="s">
        <v>106</v>
      </c>
      <c r="B13" s="15" t="s">
        <v>106</v>
      </c>
      <c r="C13" s="15" t="s">
        <v>106</v>
      </c>
      <c r="D13" s="15" t="s">
        <v>106</v>
      </c>
      <c r="E13" s="15" t="s">
        <v>106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</v>
      </c>
      <c r="C16" s="18" t="s">
        <v>107</v>
      </c>
      <c r="D16" s="18" t="s">
        <v>107</v>
      </c>
      <c r="E16" s="8">
        <v>1</v>
      </c>
    </row>
    <row r="18" spans="1:5" x14ac:dyDescent="0.25">
      <c r="A18" s="19" t="s">
        <v>77</v>
      </c>
      <c r="B18" s="19" t="s">
        <v>77</v>
      </c>
      <c r="C18" s="19" t="s">
        <v>77</v>
      </c>
      <c r="D18" s="19" t="s">
        <v>77</v>
      </c>
      <c r="E18" s="19" t="s">
        <v>77</v>
      </c>
    </row>
    <row r="19" spans="1:5" x14ac:dyDescent="0.25">
      <c r="A19" s="17" t="s">
        <v>78</v>
      </c>
      <c r="B19" s="17" t="s">
        <v>78</v>
      </c>
      <c r="C19" s="17" t="s">
        <v>78</v>
      </c>
      <c r="D19" s="11" t="s">
        <v>79</v>
      </c>
      <c r="E19" s="11"/>
    </row>
    <row r="20" spans="1:5" x14ac:dyDescent="0.25">
      <c r="A20" s="8"/>
      <c r="B20" s="8"/>
      <c r="C20" s="8"/>
      <c r="D20" s="8" t="s">
        <v>80</v>
      </c>
      <c r="E20" s="8" t="s">
        <v>67</v>
      </c>
    </row>
    <row r="22" spans="1:5" x14ac:dyDescent="0.25">
      <c r="A22" s="19" t="s">
        <v>63</v>
      </c>
      <c r="B22" s="19" t="s">
        <v>63</v>
      </c>
      <c r="C22" s="19" t="s">
        <v>63</v>
      </c>
      <c r="D22" s="19" t="s">
        <v>63</v>
      </c>
      <c r="E22" s="19" t="s">
        <v>63</v>
      </c>
    </row>
    <row r="23" spans="1:5" x14ac:dyDescent="0.25">
      <c r="A23" s="17" t="s">
        <v>64</v>
      </c>
      <c r="B23" s="11"/>
      <c r="C23" s="11"/>
      <c r="D23" s="11" t="s">
        <v>55</v>
      </c>
      <c r="E23" s="11"/>
    </row>
    <row r="24" spans="1:5" x14ac:dyDescent="0.25">
      <c r="A24" s="18" t="s">
        <v>108</v>
      </c>
      <c r="B24" s="18" t="s">
        <v>108</v>
      </c>
      <c r="C24" s="18" t="s">
        <v>108</v>
      </c>
      <c r="D24" s="8" t="s">
        <v>108</v>
      </c>
      <c r="E24" s="8" t="s">
        <v>67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2'!A1" display="2.10" xr:uid="{00000000-0004-0000-0B00-000000000000}"/>
    <hyperlink ref="F2" location="'2.10E'!A1" display="1" xr:uid="{00000000-0004-0000-0B00-000001000000}"/>
    <hyperlink ref="E10" location="'2.10E'!A1" display="'2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15</v>
      </c>
      <c r="B1" s="20" t="s">
        <v>15</v>
      </c>
      <c r="C1" s="20" t="s">
        <v>15</v>
      </c>
      <c r="D1" s="20" t="s">
        <v>15</v>
      </c>
      <c r="E1" s="20" t="s">
        <v>15</v>
      </c>
    </row>
    <row r="2" spans="1:5" x14ac:dyDescent="0.25">
      <c r="A2" s="20" t="s">
        <v>15</v>
      </c>
      <c r="B2" s="20" t="s">
        <v>15</v>
      </c>
      <c r="C2" s="20" t="s">
        <v>15</v>
      </c>
      <c r="D2" s="20" t="s">
        <v>15</v>
      </c>
      <c r="E2" s="20" t="s">
        <v>15</v>
      </c>
    </row>
    <row r="4" spans="1:5" x14ac:dyDescent="0.25">
      <c r="A4" s="15" t="s">
        <v>59</v>
      </c>
      <c r="B4" s="15" t="s">
        <v>59</v>
      </c>
      <c r="C4" s="15" t="s">
        <v>59</v>
      </c>
      <c r="D4" s="15" t="s">
        <v>59</v>
      </c>
      <c r="E4" s="15" t="s">
        <v>59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66</v>
      </c>
      <c r="D7" s="8" t="s">
        <v>115</v>
      </c>
      <c r="E7" s="8">
        <v>1</v>
      </c>
    </row>
    <row r="8" spans="1:5" x14ac:dyDescent="0.25">
      <c r="A8" s="1" t="s">
        <v>60</v>
      </c>
      <c r="B8" s="1" t="s">
        <v>60</v>
      </c>
      <c r="C8" s="1">
        <f>SUBTOTAL(103,Elements2_11[Elemento])</f>
        <v>1</v>
      </c>
      <c r="D8" s="1" t="s">
        <v>60</v>
      </c>
      <c r="E8" s="1">
        <f>SUBTOTAL(109,Elements2_11[Totais:])</f>
        <v>1</v>
      </c>
    </row>
  </sheetData>
  <mergeCells count="3">
    <mergeCell ref="A1:E2"/>
    <mergeCell ref="A4:E4"/>
    <mergeCell ref="A5:E5"/>
  </mergeCells>
  <hyperlinks>
    <hyperlink ref="A1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0000000}"/>
    <hyperlink ref="B1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1000000}"/>
    <hyperlink ref="C1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2000000}"/>
    <hyperlink ref="D1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3000000}"/>
    <hyperlink ref="E1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4000000}"/>
    <hyperlink ref="A2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5000000}"/>
    <hyperlink ref="B2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6000000}"/>
    <hyperlink ref="C2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7000000}"/>
    <hyperlink ref="D2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8000000}"/>
    <hyperlink ref="E2" location="'2.1'!A1" display="ALUGUEL CONTAINER (MODULO METALICO ICAVEL),P/ESCRITORIO C/WC ,MED.APROX.2,30M LARG.6,00M COMPR.E 2,50M ALT.CHAPAS ACO C/N ERVURAS TRAPEZOIDAIS,ISOLAMENTO TERMO-ACUSTICO FORRO,CHASSIS REFORCADO E PISO COMPENSADO NAVAL,INCLUINDO INST.ELETR.HIDR OSSANITARIAS" xr:uid="{00000000-0004-0000-0C00-000009000000}"/>
    <hyperlink ref="A4" location="'2.1'!A1" display="Modelos genéricos (Custo)" xr:uid="{00000000-0004-0000-0C00-00000A000000}"/>
    <hyperlink ref="B4" location="'2.1'!A1" display="Modelos genéricos (Custo)" xr:uid="{00000000-0004-0000-0C00-00000B000000}"/>
    <hyperlink ref="C4" location="'2.1'!A1" display="Modelos genéricos (Custo)" xr:uid="{00000000-0004-0000-0C00-00000C000000}"/>
    <hyperlink ref="D4" location="'2.1'!A1" display="Modelos genéricos (Custo)" xr:uid="{00000000-0004-0000-0C00-00000D000000}"/>
    <hyperlink ref="E4" location="'2.1'!A1" display="Modelos genéricos (Custo)" xr:uid="{00000000-0004-0000-0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20</v>
      </c>
      <c r="B1" s="20" t="s">
        <v>20</v>
      </c>
      <c r="C1" s="20" t="s">
        <v>20</v>
      </c>
      <c r="D1" s="20" t="s">
        <v>20</v>
      </c>
      <c r="E1" s="20" t="s">
        <v>20</v>
      </c>
    </row>
    <row r="2" spans="1:5" x14ac:dyDescent="0.25">
      <c r="A2" s="20" t="s">
        <v>20</v>
      </c>
      <c r="B2" s="20" t="s">
        <v>20</v>
      </c>
      <c r="C2" s="20" t="s">
        <v>20</v>
      </c>
      <c r="D2" s="20" t="s">
        <v>20</v>
      </c>
      <c r="E2" s="20" t="s">
        <v>20</v>
      </c>
    </row>
    <row r="4" spans="1:5" x14ac:dyDescent="0.25">
      <c r="A4" s="15" t="s">
        <v>59</v>
      </c>
      <c r="B4" s="15" t="s">
        <v>59</v>
      </c>
      <c r="C4" s="15" t="s">
        <v>59</v>
      </c>
      <c r="D4" s="15" t="s">
        <v>59</v>
      </c>
      <c r="E4" s="15" t="s">
        <v>59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66</v>
      </c>
      <c r="D7" s="8" t="s">
        <v>116</v>
      </c>
      <c r="E7" s="8">
        <v>1</v>
      </c>
    </row>
    <row r="8" spans="1:5" x14ac:dyDescent="0.25">
      <c r="A8" s="1" t="s">
        <v>60</v>
      </c>
      <c r="B8" s="1" t="s">
        <v>60</v>
      </c>
      <c r="C8" s="1">
        <f>SUBTOTAL(103,Elements2_21[Elemento])</f>
        <v>1</v>
      </c>
      <c r="D8" s="1" t="s">
        <v>60</v>
      </c>
      <c r="E8" s="1">
        <f>SUBTOTAL(109,Elements2_21[Totais:])</f>
        <v>1</v>
      </c>
    </row>
  </sheetData>
  <mergeCells count="3">
    <mergeCell ref="A1:E2"/>
    <mergeCell ref="A4:E4"/>
    <mergeCell ref="A5:E5"/>
  </mergeCells>
  <hyperlinks>
    <hyperlink ref="A1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0000000}"/>
    <hyperlink ref="B1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1000000}"/>
    <hyperlink ref="C1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2000000}"/>
    <hyperlink ref="D1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3000000}"/>
    <hyperlink ref="E1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4000000}"/>
    <hyperlink ref="A2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5000000}"/>
    <hyperlink ref="B2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6000000}"/>
    <hyperlink ref="C2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7000000}"/>
    <hyperlink ref="D2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8000000}"/>
    <hyperlink ref="E2" location="'2.2'!A1" display="ALUGUEL DE CONTAINER (MODULO METALICO ICAVEL) P/ESCRITORIO,M EDINDO APROX.2,30M LARGURA,6,00M COMPRIMENTO E 2,50M ALTURA, COMPOSTO CHAPAS ACO C/NERVURAS TRAPEZOIDAIS,ISOLAMENTO TERMO -ACUSTICO FORRO,CHASSIS REFORCADO E PISO EM COMPENSADO NAVAL ,INCLUINDO " xr:uid="{00000000-0004-0000-0D00-000009000000}"/>
    <hyperlink ref="A4" location="'2.2'!A1" display="Modelos genéricos (Custo)" xr:uid="{00000000-0004-0000-0D00-00000A000000}"/>
    <hyperlink ref="B4" location="'2.2'!A1" display="Modelos genéricos (Custo)" xr:uid="{00000000-0004-0000-0D00-00000B000000}"/>
    <hyperlink ref="C4" location="'2.2'!A1" display="Modelos genéricos (Custo)" xr:uid="{00000000-0004-0000-0D00-00000C000000}"/>
    <hyperlink ref="D4" location="'2.2'!A1" display="Modelos genéricos (Custo)" xr:uid="{00000000-0004-0000-0D00-00000D000000}"/>
    <hyperlink ref="E4" location="'2.2'!A1" display="Modelos genéricos (Custo)" xr:uid="{00000000-0004-0000-0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9"/>
  <sheetViews>
    <sheetView showGridLines="0" workbookViewId="0">
      <selection sqref="A1:E2"/>
    </sheetView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23</v>
      </c>
      <c r="B1" s="20" t="s">
        <v>23</v>
      </c>
      <c r="C1" s="20" t="s">
        <v>23</v>
      </c>
      <c r="D1" s="20" t="s">
        <v>23</v>
      </c>
      <c r="E1" s="20" t="s">
        <v>23</v>
      </c>
    </row>
    <row r="2" spans="1:5" x14ac:dyDescent="0.25">
      <c r="A2" s="20" t="s">
        <v>23</v>
      </c>
      <c r="B2" s="20" t="s">
        <v>23</v>
      </c>
      <c r="C2" s="20" t="s">
        <v>23</v>
      </c>
      <c r="D2" s="20" t="s">
        <v>23</v>
      </c>
      <c r="E2" s="20" t="s">
        <v>23</v>
      </c>
    </row>
    <row r="4" spans="1:5" x14ac:dyDescent="0.25">
      <c r="A4" s="15" t="s">
        <v>59</v>
      </c>
      <c r="B4" s="15" t="s">
        <v>59</v>
      </c>
      <c r="C4" s="15" t="s">
        <v>59</v>
      </c>
      <c r="D4" s="15" t="s">
        <v>59</v>
      </c>
      <c r="E4" s="15" t="s">
        <v>59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66</v>
      </c>
      <c r="D7" s="8" t="s">
        <v>117</v>
      </c>
      <c r="E7" s="8">
        <v>1</v>
      </c>
    </row>
    <row r="8" spans="1:5" ht="24.75" x14ac:dyDescent="0.25">
      <c r="A8" s="8" t="s">
        <v>114</v>
      </c>
      <c r="B8" s="8" t="s">
        <v>80</v>
      </c>
      <c r="C8" s="8" t="s">
        <v>66</v>
      </c>
      <c r="D8" s="8" t="s">
        <v>118</v>
      </c>
      <c r="E8" s="8">
        <v>1</v>
      </c>
    </row>
    <row r="9" spans="1:5" x14ac:dyDescent="0.25">
      <c r="A9" s="1" t="s">
        <v>60</v>
      </c>
      <c r="B9" s="1" t="s">
        <v>60</v>
      </c>
      <c r="C9" s="1">
        <f>SUBTOTAL(103,Elements2_31[Elemento])</f>
        <v>2</v>
      </c>
      <c r="D9" s="1" t="s">
        <v>60</v>
      </c>
      <c r="E9" s="1">
        <f>SUBTOTAL(109,Elements2_31[Totais:])</f>
        <v>2</v>
      </c>
    </row>
  </sheetData>
  <mergeCells count="3">
    <mergeCell ref="A1:E2"/>
    <mergeCell ref="A4:E4"/>
    <mergeCell ref="A5:E5"/>
  </mergeCells>
  <hyperlinks>
    <hyperlink ref="A1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0000000}"/>
    <hyperlink ref="B1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1000000}"/>
    <hyperlink ref="C1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2000000}"/>
    <hyperlink ref="D1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3000000}"/>
    <hyperlink ref="E1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4000000}"/>
    <hyperlink ref="A2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5000000}"/>
    <hyperlink ref="B2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6000000}"/>
    <hyperlink ref="C2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7000000}"/>
    <hyperlink ref="D2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8000000}"/>
    <hyperlink ref="E2" location="'2.3'!A1" display="ALUGUEL CONTAINER(MODULO METALICO ICAVEL),SANITARIO-VESTIARIO,MED.APROX.2,30M LARG.6,00M COMPR.2,50M ALT.CHAPAS ACO NERVURAS TRAPEZOIDAIS,ISOLAMENTO TERMO-ACUSTICO FORRO,CHASSIS REFORCADO PISO COMPENSADO NAVAL,INCL.INST.ELETR.HIDROSSANITARIAS,SUPRIDO ACES" xr:uid="{00000000-0004-0000-0E00-000009000000}"/>
    <hyperlink ref="A4" location="'2.3'!A1" display="Modelos genéricos (Custo)" xr:uid="{00000000-0004-0000-0E00-00000A000000}"/>
    <hyperlink ref="B4" location="'2.3'!A1" display="Modelos genéricos (Custo)" xr:uid="{00000000-0004-0000-0E00-00000B000000}"/>
    <hyperlink ref="C4" location="'2.3'!A1" display="Modelos genéricos (Custo)" xr:uid="{00000000-0004-0000-0E00-00000C000000}"/>
    <hyperlink ref="D4" location="'2.3'!A1" display="Modelos genéricos (Custo)" xr:uid="{00000000-0004-0000-0E00-00000D000000}"/>
    <hyperlink ref="E4" location="'2.3'!A1" display="Modelos genéricos (Custo)" xr:uid="{00000000-0004-0000-0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27</v>
      </c>
      <c r="B1" s="20" t="s">
        <v>27</v>
      </c>
      <c r="C1" s="20" t="s">
        <v>27</v>
      </c>
      <c r="D1" s="20" t="s">
        <v>27</v>
      </c>
      <c r="E1" s="20" t="s">
        <v>27</v>
      </c>
    </row>
    <row r="2" spans="1:5" x14ac:dyDescent="0.25">
      <c r="A2" s="20" t="s">
        <v>27</v>
      </c>
      <c r="B2" s="20" t="s">
        <v>27</v>
      </c>
      <c r="C2" s="20" t="s">
        <v>27</v>
      </c>
      <c r="D2" s="20" t="s">
        <v>27</v>
      </c>
      <c r="E2" s="20" t="s">
        <v>27</v>
      </c>
    </row>
    <row r="4" spans="1:5" x14ac:dyDescent="0.25">
      <c r="A4" s="15" t="s">
        <v>85</v>
      </c>
      <c r="B4" s="15" t="s">
        <v>85</v>
      </c>
      <c r="C4" s="15" t="s">
        <v>85</v>
      </c>
      <c r="D4" s="15" t="s">
        <v>85</v>
      </c>
      <c r="E4" s="15" t="s">
        <v>85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88</v>
      </c>
      <c r="D7" s="8" t="s">
        <v>119</v>
      </c>
      <c r="E7" s="8">
        <v>74.999733295807161</v>
      </c>
    </row>
    <row r="8" spans="1:5" x14ac:dyDescent="0.25">
      <c r="A8" s="1" t="s">
        <v>60</v>
      </c>
      <c r="B8" s="1" t="s">
        <v>60</v>
      </c>
      <c r="C8" s="1">
        <f>SUBTOTAL(103,Elements2_41[Elemento])</f>
        <v>1</v>
      </c>
      <c r="D8" s="1" t="s">
        <v>60</v>
      </c>
      <c r="E8" s="1">
        <f>SUBTOTAL(109,Elements2_41[Totais:])</f>
        <v>74.999733295807161</v>
      </c>
    </row>
  </sheetData>
  <mergeCells count="3">
    <mergeCell ref="A1:E2"/>
    <mergeCell ref="A4:E4"/>
    <mergeCell ref="A5:E5"/>
  </mergeCells>
  <hyperlinks>
    <hyperlink ref="A1" location="'2.4'!A1" display="BARRACAO PARA REFEITORIO EM OBRAS EM COMPENSADO" xr:uid="{00000000-0004-0000-0F00-000000000000}"/>
    <hyperlink ref="B1" location="'2.4'!A1" display="BARRACAO PARA REFEITORIO EM OBRAS EM COMPENSADO" xr:uid="{00000000-0004-0000-0F00-000001000000}"/>
    <hyperlink ref="C1" location="'2.4'!A1" display="BARRACAO PARA REFEITORIO EM OBRAS EM COMPENSADO" xr:uid="{00000000-0004-0000-0F00-000002000000}"/>
    <hyperlink ref="D1" location="'2.4'!A1" display="BARRACAO PARA REFEITORIO EM OBRAS EM COMPENSADO" xr:uid="{00000000-0004-0000-0F00-000003000000}"/>
    <hyperlink ref="E1" location="'2.4'!A1" display="BARRACAO PARA REFEITORIO EM OBRAS EM COMPENSADO" xr:uid="{00000000-0004-0000-0F00-000004000000}"/>
    <hyperlink ref="A2" location="'2.4'!A1" display="BARRACAO PARA REFEITORIO EM OBRAS EM COMPENSADO" xr:uid="{00000000-0004-0000-0F00-000005000000}"/>
    <hyperlink ref="B2" location="'2.4'!A1" display="BARRACAO PARA REFEITORIO EM OBRAS EM COMPENSADO" xr:uid="{00000000-0004-0000-0F00-000006000000}"/>
    <hyperlink ref="C2" location="'2.4'!A1" display="BARRACAO PARA REFEITORIO EM OBRAS EM COMPENSADO" xr:uid="{00000000-0004-0000-0F00-000007000000}"/>
    <hyperlink ref="D2" location="'2.4'!A1" display="BARRACAO PARA REFEITORIO EM OBRAS EM COMPENSADO" xr:uid="{00000000-0004-0000-0F00-000008000000}"/>
    <hyperlink ref="E2" location="'2.4'!A1" display="BARRACAO PARA REFEITORIO EM OBRAS EM COMPENSADO" xr:uid="{00000000-0004-0000-0F00-000009000000}"/>
    <hyperlink ref="A4" location="'2.4'!A1" display="Pisos (Área)" xr:uid="{00000000-0004-0000-0F00-00000A000000}"/>
    <hyperlink ref="B4" location="'2.4'!A1" display="Pisos (Área)" xr:uid="{00000000-0004-0000-0F00-00000B000000}"/>
    <hyperlink ref="C4" location="'2.4'!A1" display="Pisos (Área)" xr:uid="{00000000-0004-0000-0F00-00000C000000}"/>
    <hyperlink ref="D4" location="'2.4'!A1" display="Pisos (Área)" xr:uid="{00000000-0004-0000-0F00-00000D000000}"/>
    <hyperlink ref="E4" location="'2.4'!A1" display="Pisos (Área)" xr:uid="{00000000-0004-0000-0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32</v>
      </c>
      <c r="B1" s="20" t="s">
        <v>32</v>
      </c>
      <c r="C1" s="20" t="s">
        <v>32</v>
      </c>
      <c r="D1" s="20" t="s">
        <v>32</v>
      </c>
      <c r="E1" s="20" t="s">
        <v>32</v>
      </c>
    </row>
    <row r="2" spans="1:5" x14ac:dyDescent="0.25">
      <c r="A2" s="20" t="s">
        <v>32</v>
      </c>
      <c r="B2" s="20" t="s">
        <v>32</v>
      </c>
      <c r="C2" s="20" t="s">
        <v>32</v>
      </c>
      <c r="D2" s="20" t="s">
        <v>32</v>
      </c>
      <c r="E2" s="20" t="s">
        <v>32</v>
      </c>
    </row>
    <row r="4" spans="1:5" x14ac:dyDescent="0.25">
      <c r="A4" s="15" t="s">
        <v>90</v>
      </c>
      <c r="B4" s="15" t="s">
        <v>90</v>
      </c>
      <c r="C4" s="15" t="s">
        <v>90</v>
      </c>
      <c r="D4" s="15" t="s">
        <v>90</v>
      </c>
      <c r="E4" s="15" t="s">
        <v>90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92</v>
      </c>
      <c r="D7" s="8" t="s">
        <v>120</v>
      </c>
      <c r="E7" s="8">
        <v>47.590686692332412</v>
      </c>
    </row>
    <row r="8" spans="1:5" ht="24.75" x14ac:dyDescent="0.25">
      <c r="A8" s="8" t="s">
        <v>114</v>
      </c>
      <c r="B8" s="8" t="s">
        <v>80</v>
      </c>
      <c r="C8" s="8" t="s">
        <v>92</v>
      </c>
      <c r="D8" s="8" t="s">
        <v>121</v>
      </c>
      <c r="E8" s="8">
        <v>43.002551892727006</v>
      </c>
    </row>
    <row r="9" spans="1:5" ht="24.75" x14ac:dyDescent="0.25">
      <c r="A9" s="8" t="s">
        <v>114</v>
      </c>
      <c r="B9" s="8" t="s">
        <v>80</v>
      </c>
      <c r="C9" s="8" t="s">
        <v>92</v>
      </c>
      <c r="D9" s="8" t="s">
        <v>122</v>
      </c>
      <c r="E9" s="8">
        <v>45.000001937503853</v>
      </c>
    </row>
    <row r="10" spans="1:5" ht="24.75" x14ac:dyDescent="0.25">
      <c r="A10" s="8" t="s">
        <v>114</v>
      </c>
      <c r="B10" s="8" t="s">
        <v>80</v>
      </c>
      <c r="C10" s="8" t="s">
        <v>92</v>
      </c>
      <c r="D10" s="8" t="s">
        <v>123</v>
      </c>
      <c r="E10" s="8">
        <v>47.539633962612058</v>
      </c>
    </row>
    <row r="11" spans="1:5" ht="24.75" x14ac:dyDescent="0.25">
      <c r="A11" s="8" t="s">
        <v>114</v>
      </c>
      <c r="B11" s="8" t="s">
        <v>80</v>
      </c>
      <c r="C11" s="8" t="s">
        <v>92</v>
      </c>
      <c r="D11" s="8" t="s">
        <v>124</v>
      </c>
      <c r="E11" s="8">
        <v>42.935051889821345</v>
      </c>
    </row>
    <row r="12" spans="1:5" ht="24.75" x14ac:dyDescent="0.25">
      <c r="A12" s="8" t="s">
        <v>114</v>
      </c>
      <c r="B12" s="8" t="s">
        <v>80</v>
      </c>
      <c r="C12" s="8" t="s">
        <v>92</v>
      </c>
      <c r="D12" s="8" t="s">
        <v>125</v>
      </c>
      <c r="E12" s="8">
        <v>44.98200193672875</v>
      </c>
    </row>
    <row r="13" spans="1:5" ht="24.75" x14ac:dyDescent="0.25">
      <c r="A13" s="8" t="s">
        <v>114</v>
      </c>
      <c r="B13" s="8" t="s">
        <v>80</v>
      </c>
      <c r="C13" s="8" t="s">
        <v>92</v>
      </c>
      <c r="D13" s="8" t="s">
        <v>126</v>
      </c>
      <c r="E13" s="8">
        <v>44.98200193672875</v>
      </c>
    </row>
    <row r="14" spans="1:5" ht="24.75" x14ac:dyDescent="0.25">
      <c r="A14" s="8" t="s">
        <v>114</v>
      </c>
      <c r="B14" s="8" t="s">
        <v>80</v>
      </c>
      <c r="C14" s="8" t="s">
        <v>92</v>
      </c>
      <c r="D14" s="8" t="s">
        <v>127</v>
      </c>
      <c r="E14" s="8">
        <v>44.98200193672875</v>
      </c>
    </row>
    <row r="15" spans="1:5" ht="24.75" x14ac:dyDescent="0.25">
      <c r="A15" s="8" t="s">
        <v>114</v>
      </c>
      <c r="B15" s="8" t="s">
        <v>80</v>
      </c>
      <c r="C15" s="8" t="s">
        <v>92</v>
      </c>
      <c r="D15" s="8" t="s">
        <v>128</v>
      </c>
      <c r="E15" s="8">
        <v>22.807829764049025</v>
      </c>
    </row>
    <row r="16" spans="1:5" ht="24.75" x14ac:dyDescent="0.25">
      <c r="A16" s="8" t="s">
        <v>114</v>
      </c>
      <c r="B16" s="8" t="s">
        <v>80</v>
      </c>
      <c r="C16" s="8" t="s">
        <v>92</v>
      </c>
      <c r="D16" s="8" t="s">
        <v>129</v>
      </c>
      <c r="E16" s="8">
        <v>45.000001937503853</v>
      </c>
    </row>
    <row r="17" spans="1:5" ht="24.75" x14ac:dyDescent="0.25">
      <c r="A17" s="8" t="s">
        <v>114</v>
      </c>
      <c r="B17" s="8" t="s">
        <v>80</v>
      </c>
      <c r="C17" s="8" t="s">
        <v>92</v>
      </c>
      <c r="D17" s="8" t="s">
        <v>130</v>
      </c>
      <c r="E17" s="8">
        <v>44.98200193672875</v>
      </c>
    </row>
    <row r="18" spans="1:5" ht="24.75" x14ac:dyDescent="0.25">
      <c r="A18" s="8" t="s">
        <v>114</v>
      </c>
      <c r="B18" s="8" t="s">
        <v>80</v>
      </c>
      <c r="C18" s="8" t="s">
        <v>92</v>
      </c>
      <c r="D18" s="8" t="s">
        <v>131</v>
      </c>
      <c r="E18" s="8">
        <v>44.98200193672875</v>
      </c>
    </row>
    <row r="19" spans="1:5" ht="24.75" x14ac:dyDescent="0.25">
      <c r="A19" s="8" t="s">
        <v>114</v>
      </c>
      <c r="B19" s="8" t="s">
        <v>80</v>
      </c>
      <c r="C19" s="8" t="s">
        <v>92</v>
      </c>
      <c r="D19" s="8" t="s">
        <v>132</v>
      </c>
      <c r="E19" s="8">
        <v>44.982001936728743</v>
      </c>
    </row>
    <row r="20" spans="1:5" ht="24.75" x14ac:dyDescent="0.25">
      <c r="A20" s="8" t="s">
        <v>114</v>
      </c>
      <c r="B20" s="8" t="s">
        <v>80</v>
      </c>
      <c r="C20" s="8" t="s">
        <v>92</v>
      </c>
      <c r="D20" s="8" t="s">
        <v>133</v>
      </c>
      <c r="E20" s="8">
        <v>22.807829764049025</v>
      </c>
    </row>
    <row r="21" spans="1:5" x14ac:dyDescent="0.25">
      <c r="A21" s="1" t="s">
        <v>60</v>
      </c>
      <c r="B21" s="1" t="s">
        <v>60</v>
      </c>
      <c r="C21" s="1">
        <f>SUBTOTAL(103,Elements2_51[Elemento])</f>
        <v>14</v>
      </c>
      <c r="D21" s="1" t="s">
        <v>60</v>
      </c>
      <c r="E21" s="1">
        <f>SUBTOTAL(109,Elements2_51[Totais:])</f>
        <v>586.57559946097103</v>
      </c>
    </row>
  </sheetData>
  <mergeCells count="3">
    <mergeCell ref="A1:E2"/>
    <mergeCell ref="A4:E4"/>
    <mergeCell ref="A5:E5"/>
  </mergeCells>
  <hyperlinks>
    <hyperlink ref="A1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0000000}"/>
    <hyperlink ref="B1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1000000}"/>
    <hyperlink ref="C1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2000000}"/>
    <hyperlink ref="D1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3000000}"/>
    <hyperlink ref="E1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4000000}"/>
    <hyperlink ref="A2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5000000}"/>
    <hyperlink ref="B2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6000000}"/>
    <hyperlink ref="C2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7000000}"/>
    <hyperlink ref="D2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8000000}"/>
    <hyperlink ref="E2" location="'2.5'!A1" display="TAPUME DE VEDACAO OU PROTECAO EXECUTADO COM TELHAS TRAPEZOIDAIS DE ACO GALVANIZADO,ESPESSURA DE 0,5MM,ESTAS COM 4 VEZESDE UTILIZACAO,INCLUSIVE ENGRADAMENTO DE MADEIRA,UTILIZADO 2VEZES E PINTURA ESMALTE SINTETICO NAS FACES INTERNA E EXTERNA" xr:uid="{00000000-0004-0000-1000-000009000000}"/>
    <hyperlink ref="A4" location="'2.5'!A1" display="Paredes (Área)" xr:uid="{00000000-0004-0000-1000-00000A000000}"/>
    <hyperlink ref="B4" location="'2.5'!A1" display="Paredes (Área)" xr:uid="{00000000-0004-0000-1000-00000B000000}"/>
    <hyperlink ref="C4" location="'2.5'!A1" display="Paredes (Área)" xr:uid="{00000000-0004-0000-1000-00000C000000}"/>
    <hyperlink ref="D4" location="'2.5'!A1" display="Paredes (Área)" xr:uid="{00000000-0004-0000-1000-00000D000000}"/>
    <hyperlink ref="E4" location="'2.5'!A1" display="Paredes (Área)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36</v>
      </c>
      <c r="B1" s="20" t="s">
        <v>36</v>
      </c>
      <c r="C1" s="20" t="s">
        <v>36</v>
      </c>
      <c r="D1" s="20" t="s">
        <v>36</v>
      </c>
      <c r="E1" s="20" t="s">
        <v>36</v>
      </c>
    </row>
    <row r="2" spans="1:5" x14ac:dyDescent="0.25">
      <c r="A2" s="20" t="s">
        <v>36</v>
      </c>
      <c r="B2" s="20" t="s">
        <v>36</v>
      </c>
      <c r="C2" s="20" t="s">
        <v>36</v>
      </c>
      <c r="D2" s="20" t="s">
        <v>36</v>
      </c>
      <c r="E2" s="20" t="s">
        <v>36</v>
      </c>
    </row>
    <row r="4" spans="1:5" x14ac:dyDescent="0.25">
      <c r="A4" s="15" t="s">
        <v>85</v>
      </c>
      <c r="B4" s="15" t="s">
        <v>85</v>
      </c>
      <c r="C4" s="15" t="s">
        <v>85</v>
      </c>
      <c r="D4" s="15" t="s">
        <v>85</v>
      </c>
      <c r="E4" s="15" t="s">
        <v>85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88</v>
      </c>
      <c r="D7" s="8" t="s">
        <v>134</v>
      </c>
      <c r="E7" s="8">
        <v>24.999618299167366</v>
      </c>
    </row>
    <row r="8" spans="1:5" x14ac:dyDescent="0.25">
      <c r="A8" s="1" t="s">
        <v>60</v>
      </c>
      <c r="B8" s="1" t="s">
        <v>60</v>
      </c>
      <c r="C8" s="1">
        <f>SUBTOTAL(103,Elements2_61[Elemento])</f>
        <v>1</v>
      </c>
      <c r="D8" s="1" t="s">
        <v>60</v>
      </c>
      <c r="E8" s="1">
        <f>SUBTOTAL(109,Elements2_61[Totais:])</f>
        <v>24.999618299167366</v>
      </c>
    </row>
  </sheetData>
  <mergeCells count="3">
    <mergeCell ref="A1:E2"/>
    <mergeCell ref="A4:E4"/>
    <mergeCell ref="A5:E5"/>
  </mergeCells>
  <hyperlinks>
    <hyperlink ref="A1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0000000}"/>
    <hyperlink ref="B1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1000000}"/>
    <hyperlink ref="C1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2000000}"/>
    <hyperlink ref="D1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3000000}"/>
    <hyperlink ref="E1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4000000}"/>
    <hyperlink ref="A2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5000000}"/>
    <hyperlink ref="B2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6000000}"/>
    <hyperlink ref="C2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7000000}"/>
    <hyperlink ref="D2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8000000}"/>
    <hyperlink ref="E2" location="'2.6'!A1" display="GALPAO ABERTO PARA OFICINAS E DEPOSITOS DE CANTEIRO DE OBRAS ,ESTRUTURADO EM MADEIRA,COBERTURA DE TELHAS DE CIMENTO SEM A MIANTO ONDULADAS,DE 6MM DE ESPESSURA,PISO CIMENTADO E PREPAR O DO TERRENO 3% - DESGASTE DE FERRAMENTAS E EPI" xr:uid="{00000000-0004-0000-1100-000009000000}"/>
    <hyperlink ref="A4" location="'2.6'!A1" display="Pisos (Área)" xr:uid="{00000000-0004-0000-1100-00000A000000}"/>
    <hyperlink ref="B4" location="'2.6'!A1" display="Pisos (Área)" xr:uid="{00000000-0004-0000-1100-00000B000000}"/>
    <hyperlink ref="C4" location="'2.6'!A1" display="Pisos (Área)" xr:uid="{00000000-0004-0000-1100-00000C000000}"/>
    <hyperlink ref="D4" location="'2.6'!A1" display="Pisos (Área)" xr:uid="{00000000-0004-0000-1100-00000D000000}"/>
    <hyperlink ref="E4" location="'2.6'!A1" display="Pisos (Área)" xr:uid="{00000000-0004-0000-1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40</v>
      </c>
      <c r="B1" s="20" t="s">
        <v>40</v>
      </c>
      <c r="C1" s="20" t="s">
        <v>40</v>
      </c>
      <c r="D1" s="20" t="s">
        <v>40</v>
      </c>
      <c r="E1" s="20" t="s">
        <v>40</v>
      </c>
    </row>
    <row r="2" spans="1:5" x14ac:dyDescent="0.25">
      <c r="A2" s="20" t="s">
        <v>40</v>
      </c>
      <c r="B2" s="20" t="s">
        <v>40</v>
      </c>
      <c r="C2" s="20" t="s">
        <v>40</v>
      </c>
      <c r="D2" s="20" t="s">
        <v>40</v>
      </c>
      <c r="E2" s="20" t="s">
        <v>40</v>
      </c>
    </row>
    <row r="4" spans="1:5" x14ac:dyDescent="0.25">
      <c r="A4" s="15" t="s">
        <v>85</v>
      </c>
      <c r="B4" s="15" t="s">
        <v>85</v>
      </c>
      <c r="C4" s="15" t="s">
        <v>85</v>
      </c>
      <c r="D4" s="15" t="s">
        <v>85</v>
      </c>
      <c r="E4" s="15" t="s">
        <v>85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88</v>
      </c>
      <c r="D7" s="8" t="s">
        <v>134</v>
      </c>
      <c r="E7" s="8">
        <v>24.999618299167366</v>
      </c>
    </row>
    <row r="8" spans="1:5" x14ac:dyDescent="0.25">
      <c r="A8" s="1" t="s">
        <v>60</v>
      </c>
      <c r="B8" s="1" t="s">
        <v>60</v>
      </c>
      <c r="C8" s="1">
        <f>SUBTOTAL(103,Elements2_71[Elemento])</f>
        <v>1</v>
      </c>
      <c r="D8" s="1" t="s">
        <v>60</v>
      </c>
      <c r="E8" s="1">
        <f>SUBTOTAL(109,Elements2_71[Totais:])</f>
        <v>24.999618299167366</v>
      </c>
    </row>
  </sheetData>
  <mergeCells count="3">
    <mergeCell ref="A1:E2"/>
    <mergeCell ref="A4:E4"/>
    <mergeCell ref="A5:E5"/>
  </mergeCells>
  <hyperlinks>
    <hyperlink ref="A1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0000000}"/>
    <hyperlink ref="B1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1000000}"/>
    <hyperlink ref="C1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2000000}"/>
    <hyperlink ref="D1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3000000}"/>
    <hyperlink ref="E1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4000000}"/>
    <hyperlink ref="A2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5000000}"/>
    <hyperlink ref="B2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6000000}"/>
    <hyperlink ref="C2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7000000}"/>
    <hyperlink ref="D2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8000000}"/>
    <hyperlink ref="E2" location="'2.7'!A1" display="BARRACAO DE OBRA EM CHAPA DE MADEIRA COMPENSADA DE 6MM DE ES PESSURA,RESINADA,SIMPLES,REAPROVEITAMENTO DE 2 VEZES,PISO EM CIMENTADO,COBERTURA COM TELHAS DE FIBROCIMENTO SEM AMIANTO, ESPESSURA 6MM,INCLUSIVE INSTALACOES 3% - DESGASTE DE FERRAMENTAS E EPI" xr:uid="{00000000-0004-0000-1200-000009000000}"/>
    <hyperlink ref="A4" location="'2.7'!A1" display="Pisos (Área)" xr:uid="{00000000-0004-0000-1200-00000A000000}"/>
    <hyperlink ref="B4" location="'2.7'!A1" display="Pisos (Área)" xr:uid="{00000000-0004-0000-1200-00000B000000}"/>
    <hyperlink ref="C4" location="'2.7'!A1" display="Pisos (Área)" xr:uid="{00000000-0004-0000-1200-00000C000000}"/>
    <hyperlink ref="D4" location="'2.7'!A1" display="Pisos (Área)" xr:uid="{00000000-0004-0000-1200-00000D000000}"/>
    <hyperlink ref="E4" location="'2.7'!A1" display="Pisos (Área)" xr:uid="{00000000-0004-0000-1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3">
        <v>243154.06085742189</v>
      </c>
    </row>
  </sheetData>
  <hyperlinks>
    <hyperlink ref="A2" location="'Orçamento'!A1" display="2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44</v>
      </c>
      <c r="B1" s="20" t="s">
        <v>44</v>
      </c>
      <c r="C1" s="20" t="s">
        <v>44</v>
      </c>
      <c r="D1" s="20" t="s">
        <v>44</v>
      </c>
      <c r="E1" s="20" t="s">
        <v>44</v>
      </c>
    </row>
    <row r="2" spans="1:5" x14ac:dyDescent="0.25">
      <c r="A2" s="20" t="s">
        <v>44</v>
      </c>
      <c r="B2" s="20" t="s">
        <v>44</v>
      </c>
      <c r="C2" s="20" t="s">
        <v>44</v>
      </c>
      <c r="D2" s="20" t="s">
        <v>44</v>
      </c>
      <c r="E2" s="20" t="s">
        <v>44</v>
      </c>
    </row>
    <row r="4" spans="1:5" x14ac:dyDescent="0.25">
      <c r="A4" s="15" t="s">
        <v>90</v>
      </c>
      <c r="B4" s="15" t="s">
        <v>90</v>
      </c>
      <c r="C4" s="15" t="s">
        <v>90</v>
      </c>
      <c r="D4" s="15" t="s">
        <v>90</v>
      </c>
      <c r="E4" s="15" t="s">
        <v>90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100</v>
      </c>
      <c r="D7" s="8" t="s">
        <v>135</v>
      </c>
      <c r="E7" s="8">
        <v>18.000000775001549</v>
      </c>
    </row>
    <row r="8" spans="1:5" x14ac:dyDescent="0.25">
      <c r="A8" s="1" t="s">
        <v>60</v>
      </c>
      <c r="B8" s="1" t="s">
        <v>60</v>
      </c>
      <c r="C8" s="1">
        <f>SUBTOTAL(103,Elements2_81[Elemento])</f>
        <v>1</v>
      </c>
      <c r="D8" s="1" t="s">
        <v>60</v>
      </c>
      <c r="E8" s="1">
        <f>SUBTOTAL(109,Elements2_81[Totais:])</f>
        <v>18.000000775001549</v>
      </c>
    </row>
  </sheetData>
  <mergeCells count="3">
    <mergeCell ref="A1:E2"/>
    <mergeCell ref="A4:E4"/>
    <mergeCell ref="A5:E5"/>
  </mergeCells>
  <hyperlinks>
    <hyperlink ref="A1" location="'2.8'!A1" display="PLACA DE IDENTIFICACAO DE OBRA PUBLICA,TIPO BANNER/PLOTTER,C ONSTITUIDA POR LONA E IMPRESSAO DIGITAL,INCLUSIVE SUPORTES D E MADEIRA.FORNECIMENTO E COLOCACAO" xr:uid="{00000000-0004-0000-1300-000000000000}"/>
    <hyperlink ref="B1" location="'2.8'!A1" display="PLACA DE IDENTIFICACAO DE OBRA PUBLICA,TIPO BANNER/PLOTTER,C ONSTITUIDA POR LONA E IMPRESSAO DIGITAL,INCLUSIVE SUPORTES D E MADEIRA.FORNECIMENTO E COLOCACAO" xr:uid="{00000000-0004-0000-1300-000001000000}"/>
    <hyperlink ref="C1" location="'2.8'!A1" display="PLACA DE IDENTIFICACAO DE OBRA PUBLICA,TIPO BANNER/PLOTTER,C ONSTITUIDA POR LONA E IMPRESSAO DIGITAL,INCLUSIVE SUPORTES D E MADEIRA.FORNECIMENTO E COLOCACAO" xr:uid="{00000000-0004-0000-1300-000002000000}"/>
    <hyperlink ref="D1" location="'2.8'!A1" display="PLACA DE IDENTIFICACAO DE OBRA PUBLICA,TIPO BANNER/PLOTTER,C ONSTITUIDA POR LONA E IMPRESSAO DIGITAL,INCLUSIVE SUPORTES D E MADEIRA.FORNECIMENTO E COLOCACAO" xr:uid="{00000000-0004-0000-1300-000003000000}"/>
    <hyperlink ref="E1" location="'2.8'!A1" display="PLACA DE IDENTIFICACAO DE OBRA PUBLICA,TIPO BANNER/PLOTTER,C ONSTITUIDA POR LONA E IMPRESSAO DIGITAL,INCLUSIVE SUPORTES D E MADEIRA.FORNECIMENTO E COLOCACAO" xr:uid="{00000000-0004-0000-1300-000004000000}"/>
    <hyperlink ref="A2" location="'2.8'!A1" display="PLACA DE IDENTIFICACAO DE OBRA PUBLICA,TIPO BANNER/PLOTTER,C ONSTITUIDA POR LONA E IMPRESSAO DIGITAL,INCLUSIVE SUPORTES D E MADEIRA.FORNECIMENTO E COLOCACAO" xr:uid="{00000000-0004-0000-1300-000005000000}"/>
    <hyperlink ref="B2" location="'2.8'!A1" display="PLACA DE IDENTIFICACAO DE OBRA PUBLICA,TIPO BANNER/PLOTTER,C ONSTITUIDA POR LONA E IMPRESSAO DIGITAL,INCLUSIVE SUPORTES D E MADEIRA.FORNECIMENTO E COLOCACAO" xr:uid="{00000000-0004-0000-1300-000006000000}"/>
    <hyperlink ref="C2" location="'2.8'!A1" display="PLACA DE IDENTIFICACAO DE OBRA PUBLICA,TIPO BANNER/PLOTTER,C ONSTITUIDA POR LONA E IMPRESSAO DIGITAL,INCLUSIVE SUPORTES D E MADEIRA.FORNECIMENTO E COLOCACAO" xr:uid="{00000000-0004-0000-1300-000007000000}"/>
    <hyperlink ref="D2" location="'2.8'!A1" display="PLACA DE IDENTIFICACAO DE OBRA PUBLICA,TIPO BANNER/PLOTTER,C ONSTITUIDA POR LONA E IMPRESSAO DIGITAL,INCLUSIVE SUPORTES D E MADEIRA.FORNECIMENTO E COLOCACAO" xr:uid="{00000000-0004-0000-1300-000008000000}"/>
    <hyperlink ref="E2" location="'2.8'!A1" display="PLACA DE IDENTIFICACAO DE OBRA PUBLICA,TIPO BANNER/PLOTTER,C ONSTITUIDA POR LONA E IMPRESSAO DIGITAL,INCLUSIVE SUPORTES D E MADEIRA.FORNECIMENTO E COLOCACAO" xr:uid="{00000000-0004-0000-1300-000009000000}"/>
    <hyperlink ref="A4" location="'2.8'!A1" display="Paredes (Área)" xr:uid="{00000000-0004-0000-1300-00000A000000}"/>
    <hyperlink ref="B4" location="'2.8'!A1" display="Paredes (Área)" xr:uid="{00000000-0004-0000-1300-00000B000000}"/>
    <hyperlink ref="C4" location="'2.8'!A1" display="Paredes (Área)" xr:uid="{00000000-0004-0000-1300-00000C000000}"/>
    <hyperlink ref="D4" location="'2.8'!A1" display="Paredes (Área)" xr:uid="{00000000-0004-0000-1300-00000D000000}"/>
    <hyperlink ref="E4" location="'2.8'!A1" display="Paredes (Área)" xr:uid="{00000000-0004-0000-1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48</v>
      </c>
      <c r="B1" s="20" t="s">
        <v>48</v>
      </c>
      <c r="C1" s="20" t="s">
        <v>48</v>
      </c>
      <c r="D1" s="20" t="s">
        <v>48</v>
      </c>
      <c r="E1" s="20" t="s">
        <v>48</v>
      </c>
    </row>
    <row r="2" spans="1:5" x14ac:dyDescent="0.25">
      <c r="A2" s="20" t="s">
        <v>48</v>
      </c>
      <c r="B2" s="20" t="s">
        <v>48</v>
      </c>
      <c r="C2" s="20" t="s">
        <v>48</v>
      </c>
      <c r="D2" s="20" t="s">
        <v>48</v>
      </c>
      <c r="E2" s="20" t="s">
        <v>48</v>
      </c>
    </row>
    <row r="4" spans="1:5" x14ac:dyDescent="0.25">
      <c r="A4" s="15" t="s">
        <v>102</v>
      </c>
      <c r="B4" s="15" t="s">
        <v>102</v>
      </c>
      <c r="C4" s="15" t="s">
        <v>102</v>
      </c>
      <c r="D4" s="15" t="s">
        <v>102</v>
      </c>
      <c r="E4" s="15" t="s">
        <v>102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105</v>
      </c>
      <c r="D7" s="8" t="s">
        <v>136</v>
      </c>
      <c r="E7" s="8">
        <v>1</v>
      </c>
    </row>
    <row r="8" spans="1:5" x14ac:dyDescent="0.25">
      <c r="A8" s="1" t="s">
        <v>60</v>
      </c>
      <c r="B8" s="1" t="s">
        <v>60</v>
      </c>
      <c r="C8" s="1">
        <f>SUBTOTAL(103,Elements2_91[Elemento])</f>
        <v>1</v>
      </c>
      <c r="D8" s="1" t="s">
        <v>60</v>
      </c>
      <c r="E8" s="1">
        <f>SUBTOTAL(109,Elements2_91[Totais:])</f>
        <v>1</v>
      </c>
    </row>
  </sheetData>
  <mergeCells count="3">
    <mergeCell ref="A1:E2"/>
    <mergeCell ref="A4:E4"/>
    <mergeCell ref="A5:E5"/>
  </mergeCells>
  <hyperlinks>
    <hyperlink ref="A1" location="'2.9'!A1" display="INSTALACAO E LIGACAO PROVISORIA PARA ABASTECIMENTO DE AGUA E ESGOTAMENTO SANITARIO EM CANTEIRO DE OBRAS,INCLUSIVE ESCAVA CAO,EXCLUSIVE REPOSICAO DA PAVIMENTACAO DO LOGRADOURO PUBLIC O" xr:uid="{00000000-0004-0000-1400-000000000000}"/>
    <hyperlink ref="B1" location="'2.9'!A1" display="INSTALACAO E LIGACAO PROVISORIA PARA ABASTECIMENTO DE AGUA E ESGOTAMENTO SANITARIO EM CANTEIRO DE OBRAS,INCLUSIVE ESCAVA CAO,EXCLUSIVE REPOSICAO DA PAVIMENTACAO DO LOGRADOURO PUBLIC O" xr:uid="{00000000-0004-0000-1400-000001000000}"/>
    <hyperlink ref="C1" location="'2.9'!A1" display="INSTALACAO E LIGACAO PROVISORIA PARA ABASTECIMENTO DE AGUA E ESGOTAMENTO SANITARIO EM CANTEIRO DE OBRAS,INCLUSIVE ESCAVA CAO,EXCLUSIVE REPOSICAO DA PAVIMENTACAO DO LOGRADOURO PUBLIC O" xr:uid="{00000000-0004-0000-1400-000002000000}"/>
    <hyperlink ref="D1" location="'2.9'!A1" display="INSTALACAO E LIGACAO PROVISORIA PARA ABASTECIMENTO DE AGUA E ESGOTAMENTO SANITARIO EM CANTEIRO DE OBRAS,INCLUSIVE ESCAVA CAO,EXCLUSIVE REPOSICAO DA PAVIMENTACAO DO LOGRADOURO PUBLIC O" xr:uid="{00000000-0004-0000-1400-000003000000}"/>
    <hyperlink ref="E1" location="'2.9'!A1" display="INSTALACAO E LIGACAO PROVISORIA PARA ABASTECIMENTO DE AGUA E ESGOTAMENTO SANITARIO EM CANTEIRO DE OBRAS,INCLUSIVE ESCAVA CAO,EXCLUSIVE REPOSICAO DA PAVIMENTACAO DO LOGRADOURO PUBLIC O" xr:uid="{00000000-0004-0000-1400-000004000000}"/>
    <hyperlink ref="A2" location="'2.9'!A1" display="INSTALACAO E LIGACAO PROVISORIA PARA ABASTECIMENTO DE AGUA E ESGOTAMENTO SANITARIO EM CANTEIRO DE OBRAS,INCLUSIVE ESCAVA CAO,EXCLUSIVE REPOSICAO DA PAVIMENTACAO DO LOGRADOURO PUBLIC O" xr:uid="{00000000-0004-0000-1400-000005000000}"/>
    <hyperlink ref="B2" location="'2.9'!A1" display="INSTALACAO E LIGACAO PROVISORIA PARA ABASTECIMENTO DE AGUA E ESGOTAMENTO SANITARIO EM CANTEIRO DE OBRAS,INCLUSIVE ESCAVA CAO,EXCLUSIVE REPOSICAO DA PAVIMENTACAO DO LOGRADOURO PUBLIC O" xr:uid="{00000000-0004-0000-1400-000006000000}"/>
    <hyperlink ref="C2" location="'2.9'!A1" display="INSTALACAO E LIGACAO PROVISORIA PARA ABASTECIMENTO DE AGUA E ESGOTAMENTO SANITARIO EM CANTEIRO DE OBRAS,INCLUSIVE ESCAVA CAO,EXCLUSIVE REPOSICAO DA PAVIMENTACAO DO LOGRADOURO PUBLIC O" xr:uid="{00000000-0004-0000-1400-000007000000}"/>
    <hyperlink ref="D2" location="'2.9'!A1" display="INSTALACAO E LIGACAO PROVISORIA PARA ABASTECIMENTO DE AGUA E ESGOTAMENTO SANITARIO EM CANTEIRO DE OBRAS,INCLUSIVE ESCAVA CAO,EXCLUSIVE REPOSICAO DA PAVIMENTACAO DO LOGRADOURO PUBLIC O" xr:uid="{00000000-0004-0000-1400-000008000000}"/>
    <hyperlink ref="E2" location="'2.9'!A1" display="INSTALACAO E LIGACAO PROVISORIA PARA ABASTECIMENTO DE AGUA E ESGOTAMENTO SANITARIO EM CANTEIRO DE OBRAS,INCLUSIVE ESCAVA CAO,EXCLUSIVE REPOSICAO DA PAVIMENTACAO DO LOGRADOURO PUBLIC O" xr:uid="{00000000-0004-0000-1400-000009000000}"/>
    <hyperlink ref="A4" location="'2.9'!A1" display="Equipamento especial (Altura)" xr:uid="{00000000-0004-0000-1400-00000A000000}"/>
    <hyperlink ref="B4" location="'2.9'!A1" display="Equipamento especial (Altura)" xr:uid="{00000000-0004-0000-1400-00000B000000}"/>
    <hyperlink ref="C4" location="'2.9'!A1" display="Equipamento especial (Altura)" xr:uid="{00000000-0004-0000-1400-00000C000000}"/>
    <hyperlink ref="D4" location="'2.9'!A1" display="Equipamento especial (Altura)" xr:uid="{00000000-0004-0000-1400-00000D000000}"/>
    <hyperlink ref="E4" location="'2.9'!A1" display="Equipamento especial (Altura)" xr:uid="{00000000-0004-0000-1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52</v>
      </c>
      <c r="B1" s="20" t="s">
        <v>52</v>
      </c>
      <c r="C1" s="20" t="s">
        <v>52</v>
      </c>
      <c r="D1" s="20" t="s">
        <v>52</v>
      </c>
      <c r="E1" s="20" t="s">
        <v>52</v>
      </c>
    </row>
    <row r="2" spans="1:5" x14ac:dyDescent="0.25">
      <c r="A2" s="20" t="s">
        <v>52</v>
      </c>
      <c r="B2" s="20" t="s">
        <v>52</v>
      </c>
      <c r="C2" s="20" t="s">
        <v>52</v>
      </c>
      <c r="D2" s="20" t="s">
        <v>52</v>
      </c>
      <c r="E2" s="20" t="s">
        <v>52</v>
      </c>
    </row>
    <row r="4" spans="1:5" x14ac:dyDescent="0.25">
      <c r="A4" s="15" t="s">
        <v>106</v>
      </c>
      <c r="B4" s="15" t="s">
        <v>106</v>
      </c>
      <c r="C4" s="15" t="s">
        <v>106</v>
      </c>
      <c r="D4" s="15" t="s">
        <v>106</v>
      </c>
      <c r="E4" s="15" t="s">
        <v>106</v>
      </c>
    </row>
    <row r="5" spans="1:5" x14ac:dyDescent="0.25">
      <c r="A5" s="21" t="s">
        <v>60</v>
      </c>
      <c r="B5" s="21" t="s">
        <v>60</v>
      </c>
      <c r="C5" s="21" t="s">
        <v>60</v>
      </c>
      <c r="D5" s="21" t="s">
        <v>60</v>
      </c>
      <c r="E5" s="21" t="s">
        <v>60</v>
      </c>
    </row>
    <row r="6" spans="1:5" x14ac:dyDescent="0.25">
      <c r="A6" s="7" t="s">
        <v>109</v>
      </c>
      <c r="B6" s="7" t="s">
        <v>110</v>
      </c>
      <c r="C6" s="7" t="s">
        <v>111</v>
      </c>
      <c r="D6" s="7" t="s">
        <v>112</v>
      </c>
      <c r="E6" s="7" t="s">
        <v>113</v>
      </c>
    </row>
    <row r="7" spans="1:5" ht="24.75" x14ac:dyDescent="0.25">
      <c r="A7" s="8" t="s">
        <v>114</v>
      </c>
      <c r="B7" s="8" t="s">
        <v>80</v>
      </c>
      <c r="C7" s="8" t="s">
        <v>137</v>
      </c>
      <c r="D7" s="8" t="s">
        <v>138</v>
      </c>
      <c r="E7" s="8">
        <v>1</v>
      </c>
    </row>
    <row r="8" spans="1:5" x14ac:dyDescent="0.25">
      <c r="A8" s="1" t="s">
        <v>60</v>
      </c>
      <c r="B8" s="1" t="s">
        <v>60</v>
      </c>
      <c r="C8" s="1">
        <f>SUBTOTAL(103,Elements2_101[Elemento])</f>
        <v>1</v>
      </c>
      <c r="D8" s="1" t="s">
        <v>60</v>
      </c>
      <c r="E8" s="1">
        <f>SUBTOTAL(109,Elements2_101[Totais:])</f>
        <v>1</v>
      </c>
    </row>
  </sheetData>
  <mergeCells count="3">
    <mergeCell ref="A1:E2"/>
    <mergeCell ref="A4:E4"/>
    <mergeCell ref="A5:E5"/>
  </mergeCells>
  <hyperlinks>
    <hyperlink ref="A1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0000000}"/>
    <hyperlink ref="B1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1000000}"/>
    <hyperlink ref="C1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2000000}"/>
    <hyperlink ref="D1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3000000}"/>
    <hyperlink ref="E1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4000000}"/>
    <hyperlink ref="A2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5000000}"/>
    <hyperlink ref="B2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6000000}"/>
    <hyperlink ref="C2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7000000}"/>
    <hyperlink ref="D2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8000000}"/>
    <hyperlink ref="E2" location="'2.10'!A1" display="INSTALACAO E LIGACAO PROVISORIA DE ALIMENTACAO DE ENERGIA EL ETRICA,EM BAIXA TENSAO,PARA CANTEIRO DE OBRAS,M3-CHAVE 100A, CARGA 3KW,20CV,EXCLUSIVE O FORNECIMENTO DO MEDIDOR .1/2&quot; 750V, DE 16MM2 ARGOS SOCIAIS GOS SOCIAIS EXTREMIDADES,EM BARRAS DE 3 METROS," xr:uid="{00000000-0004-0000-1500-000009000000}"/>
    <hyperlink ref="A4" location="'2.10'!A1" display="Equipamento elétrico (Carga aparente fase A)" xr:uid="{00000000-0004-0000-1500-00000A000000}"/>
    <hyperlink ref="B4" location="'2.10'!A1" display="Equipamento elétrico (Carga aparente fase A)" xr:uid="{00000000-0004-0000-1500-00000B000000}"/>
    <hyperlink ref="C4" location="'2.10'!A1" display="Equipamento elétrico (Carga aparente fase A)" xr:uid="{00000000-0004-0000-1500-00000C000000}"/>
    <hyperlink ref="D4" location="'2.10'!A1" display="Equipamento elétrico (Carga aparente fase A)" xr:uid="{00000000-0004-0000-1500-00000D000000}"/>
    <hyperlink ref="E4" location="'2.10'!A1" display="Equipamento elétrico (Carga aparente fase A)" xr:uid="{00000000-0004-0000-1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53</v>
      </c>
      <c r="G2" s="5">
        <v>1250</v>
      </c>
      <c r="H2" s="5">
        <v>1498.1250000000002</v>
      </c>
      <c r="I2" s="5">
        <v>17977.500000000004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</v>
      </c>
      <c r="D8" s="8" t="s">
        <v>59</v>
      </c>
      <c r="E8" s="8">
        <v>1</v>
      </c>
    </row>
    <row r="9" spans="1:9" x14ac:dyDescent="0.25">
      <c r="A9" s="8" t="s">
        <v>60</v>
      </c>
      <c r="B9" s="8" t="s">
        <v>60</v>
      </c>
      <c r="C9" s="8">
        <f>SUBTOTAL(109,Criteria_Summary2.1[Elementos])</f>
        <v>1</v>
      </c>
      <c r="D9" s="8" t="s">
        <v>60</v>
      </c>
      <c r="E9" s="8">
        <f>SUBTOTAL(109,Criteria_Summary2.1[Total])</f>
        <v>1</v>
      </c>
    </row>
    <row r="10" spans="1:9" ht="30" x14ac:dyDescent="0.25">
      <c r="A10" s="9" t="s">
        <v>61</v>
      </c>
      <c r="B10" s="9">
        <v>12</v>
      </c>
      <c r="C10" s="10"/>
      <c r="D10" s="10"/>
      <c r="E10" s="9">
        <v>12</v>
      </c>
    </row>
    <row r="13" spans="1:9" x14ac:dyDescent="0.25">
      <c r="A13" s="15" t="s">
        <v>59</v>
      </c>
      <c r="B13" s="15" t="s">
        <v>59</v>
      </c>
      <c r="C13" s="15" t="s">
        <v>59</v>
      </c>
      <c r="D13" s="15" t="s">
        <v>59</v>
      </c>
      <c r="E13" s="15" t="s">
        <v>59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</v>
      </c>
      <c r="C16" s="18" t="s">
        <v>7</v>
      </c>
      <c r="D16" s="18" t="s">
        <v>7</v>
      </c>
      <c r="E16" s="8">
        <v>1</v>
      </c>
    </row>
    <row r="18" spans="1:5" x14ac:dyDescent="0.25">
      <c r="A18" s="19" t="s">
        <v>63</v>
      </c>
      <c r="B18" s="19" t="s">
        <v>63</v>
      </c>
      <c r="C18" s="19" t="s">
        <v>63</v>
      </c>
      <c r="D18" s="19" t="s">
        <v>63</v>
      </c>
      <c r="E18" s="19" t="s">
        <v>63</v>
      </c>
    </row>
    <row r="19" spans="1:5" x14ac:dyDescent="0.25">
      <c r="A19" s="17" t="s">
        <v>64</v>
      </c>
      <c r="B19" s="11"/>
      <c r="C19" s="11"/>
      <c r="D19" s="11" t="s">
        <v>55</v>
      </c>
      <c r="E19" s="11"/>
    </row>
    <row r="20" spans="1:5" x14ac:dyDescent="0.25">
      <c r="A20" s="18" t="s">
        <v>65</v>
      </c>
      <c r="B20" s="18" t="s">
        <v>65</v>
      </c>
      <c r="C20" s="18" t="s">
        <v>65</v>
      </c>
      <c r="D20" s="8" t="s">
        <v>66</v>
      </c>
      <c r="E20" s="8" t="s">
        <v>67</v>
      </c>
    </row>
    <row r="22" spans="1:5" x14ac:dyDescent="0.25">
      <c r="A22" s="19" t="s">
        <v>68</v>
      </c>
      <c r="B22" s="19" t="s">
        <v>68</v>
      </c>
      <c r="C22" s="19" t="s">
        <v>68</v>
      </c>
      <c r="D22" s="19" t="s">
        <v>68</v>
      </c>
      <c r="E22" s="19" t="s">
        <v>68</v>
      </c>
    </row>
    <row r="23" spans="1:5" x14ac:dyDescent="0.25">
      <c r="A23" s="11" t="s">
        <v>55</v>
      </c>
      <c r="B23" s="11" t="s">
        <v>69</v>
      </c>
      <c r="C23" s="11" t="s">
        <v>70</v>
      </c>
      <c r="D23" s="11" t="s">
        <v>71</v>
      </c>
      <c r="E23" s="11"/>
    </row>
    <row r="24" spans="1:5" x14ac:dyDescent="0.25">
      <c r="A24" s="8" t="s">
        <v>72</v>
      </c>
      <c r="B24" s="8" t="s">
        <v>73</v>
      </c>
      <c r="C24" s="8" t="s">
        <v>74</v>
      </c>
      <c r="D24" s="8" t="s">
        <v>75</v>
      </c>
      <c r="E24" s="8" t="s">
        <v>76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2'!A1" display="2.1" xr:uid="{00000000-0004-0000-0200-000000000000}"/>
    <hyperlink ref="F2" location="'2.1E'!A1" display="12" xr:uid="{00000000-0004-0000-0200-000001000000}"/>
    <hyperlink ref="E10" location="'2.1E'!A1" display="'2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18</v>
      </c>
      <c r="B2" s="5" t="s">
        <v>19</v>
      </c>
      <c r="C2" s="5" t="s">
        <v>14</v>
      </c>
      <c r="D2" s="5" t="s">
        <v>20</v>
      </c>
      <c r="E2" s="5" t="s">
        <v>16</v>
      </c>
      <c r="F2" s="5" t="s">
        <v>53</v>
      </c>
      <c r="G2" s="5">
        <v>930</v>
      </c>
      <c r="H2" s="5">
        <v>1114.605</v>
      </c>
      <c r="I2" s="5">
        <v>13375.26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</v>
      </c>
      <c r="D8" s="8" t="s">
        <v>59</v>
      </c>
      <c r="E8" s="8">
        <v>1</v>
      </c>
    </row>
    <row r="9" spans="1:9" x14ac:dyDescent="0.25">
      <c r="A9" s="8" t="s">
        <v>60</v>
      </c>
      <c r="B9" s="8" t="s">
        <v>60</v>
      </c>
      <c r="C9" s="8">
        <f>SUBTOTAL(109,Criteria_Summary2.2[Elementos])</f>
        <v>1</v>
      </c>
      <c r="D9" s="8" t="s">
        <v>60</v>
      </c>
      <c r="E9" s="8">
        <f>SUBTOTAL(109,Criteria_Summary2.2[Total])</f>
        <v>1</v>
      </c>
    </row>
    <row r="10" spans="1:9" ht="30" x14ac:dyDescent="0.25">
      <c r="A10" s="9" t="s">
        <v>61</v>
      </c>
      <c r="B10" s="9">
        <v>12</v>
      </c>
      <c r="C10" s="10"/>
      <c r="D10" s="10"/>
      <c r="E10" s="9">
        <v>12</v>
      </c>
    </row>
    <row r="13" spans="1:9" x14ac:dyDescent="0.25">
      <c r="A13" s="15" t="s">
        <v>59</v>
      </c>
      <c r="B13" s="15" t="s">
        <v>59</v>
      </c>
      <c r="C13" s="15" t="s">
        <v>59</v>
      </c>
      <c r="D13" s="15" t="s">
        <v>59</v>
      </c>
      <c r="E13" s="15" t="s">
        <v>59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</v>
      </c>
      <c r="C16" s="18" t="s">
        <v>7</v>
      </c>
      <c r="D16" s="18" t="s">
        <v>7</v>
      </c>
      <c r="E16" s="8">
        <v>1</v>
      </c>
    </row>
    <row r="18" spans="1:5" x14ac:dyDescent="0.25">
      <c r="A18" s="19" t="s">
        <v>77</v>
      </c>
      <c r="B18" s="19" t="s">
        <v>77</v>
      </c>
      <c r="C18" s="19" t="s">
        <v>77</v>
      </c>
      <c r="D18" s="19" t="s">
        <v>77</v>
      </c>
      <c r="E18" s="19" t="s">
        <v>77</v>
      </c>
    </row>
    <row r="19" spans="1:5" x14ac:dyDescent="0.25">
      <c r="A19" s="17" t="s">
        <v>78</v>
      </c>
      <c r="B19" s="17" t="s">
        <v>78</v>
      </c>
      <c r="C19" s="17" t="s">
        <v>78</v>
      </c>
      <c r="D19" s="11" t="s">
        <v>79</v>
      </c>
      <c r="E19" s="11"/>
    </row>
    <row r="20" spans="1:5" x14ac:dyDescent="0.25">
      <c r="A20" s="8"/>
      <c r="B20" s="8"/>
      <c r="C20" s="8"/>
      <c r="D20" s="8" t="s">
        <v>80</v>
      </c>
      <c r="E20" s="8" t="s">
        <v>67</v>
      </c>
    </row>
    <row r="22" spans="1:5" x14ac:dyDescent="0.25">
      <c r="A22" s="19" t="s">
        <v>63</v>
      </c>
      <c r="B22" s="19" t="s">
        <v>63</v>
      </c>
      <c r="C22" s="19" t="s">
        <v>63</v>
      </c>
      <c r="D22" s="19" t="s">
        <v>63</v>
      </c>
      <c r="E22" s="19" t="s">
        <v>63</v>
      </c>
    </row>
    <row r="23" spans="1:5" x14ac:dyDescent="0.25">
      <c r="A23" s="17" t="s">
        <v>64</v>
      </c>
      <c r="B23" s="11"/>
      <c r="C23" s="11"/>
      <c r="D23" s="11" t="s">
        <v>55</v>
      </c>
      <c r="E23" s="11"/>
    </row>
    <row r="24" spans="1:5" x14ac:dyDescent="0.25">
      <c r="A24" s="18" t="s">
        <v>65</v>
      </c>
      <c r="B24" s="18" t="s">
        <v>65</v>
      </c>
      <c r="C24" s="18" t="s">
        <v>65</v>
      </c>
      <c r="D24" s="8" t="s">
        <v>66</v>
      </c>
      <c r="E24" s="8" t="s">
        <v>67</v>
      </c>
    </row>
    <row r="26" spans="1:5" x14ac:dyDescent="0.25">
      <c r="A26" s="19" t="s">
        <v>68</v>
      </c>
      <c r="B26" s="19" t="s">
        <v>68</v>
      </c>
      <c r="C26" s="19" t="s">
        <v>68</v>
      </c>
      <c r="D26" s="19" t="s">
        <v>68</v>
      </c>
      <c r="E26" s="19" t="s">
        <v>68</v>
      </c>
    </row>
    <row r="27" spans="1:5" x14ac:dyDescent="0.25">
      <c r="A27" s="11" t="s">
        <v>55</v>
      </c>
      <c r="B27" s="11" t="s">
        <v>69</v>
      </c>
      <c r="C27" s="11" t="s">
        <v>70</v>
      </c>
      <c r="D27" s="11" t="s">
        <v>71</v>
      </c>
      <c r="E27" s="11"/>
    </row>
    <row r="28" spans="1:5" x14ac:dyDescent="0.25">
      <c r="A28" s="8" t="s">
        <v>72</v>
      </c>
      <c r="B28" s="8" t="s">
        <v>73</v>
      </c>
      <c r="C28" s="8" t="s">
        <v>81</v>
      </c>
      <c r="D28" s="8" t="s">
        <v>75</v>
      </c>
      <c r="E28" s="8" t="s">
        <v>76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2'!A1" display="2.2" xr:uid="{00000000-0004-0000-0300-000000000000}"/>
    <hyperlink ref="F2" location="'2.2E'!A1" display="12" xr:uid="{00000000-0004-0000-0300-000001000000}"/>
    <hyperlink ref="E10" location="'2.2E'!A1" display="'2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8"/>
  <sheetViews>
    <sheetView showGridLines="0" workbookViewId="0">
      <selection activeCell="I11" sqref="I11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21</v>
      </c>
      <c r="B2" s="5" t="s">
        <v>22</v>
      </c>
      <c r="C2" s="5" t="s">
        <v>14</v>
      </c>
      <c r="D2" s="5" t="s">
        <v>23</v>
      </c>
      <c r="E2" s="5" t="s">
        <v>16</v>
      </c>
      <c r="F2" s="5">
        <v>24</v>
      </c>
      <c r="G2" s="5">
        <v>1790</v>
      </c>
      <c r="H2" s="5">
        <v>2145.3150000000001</v>
      </c>
      <c r="I2" s="22">
        <v>51487.44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2</v>
      </c>
      <c r="D8" s="8" t="s">
        <v>59</v>
      </c>
      <c r="E8" s="8">
        <v>2</v>
      </c>
    </row>
    <row r="9" spans="1:9" x14ac:dyDescent="0.25">
      <c r="A9" s="8" t="s">
        <v>60</v>
      </c>
      <c r="B9" s="8" t="s">
        <v>60</v>
      </c>
      <c r="C9" s="8">
        <f>SUBTOTAL(109,Criteria_Summary2.3[Elementos])</f>
        <v>2</v>
      </c>
      <c r="D9" s="8" t="s">
        <v>60</v>
      </c>
      <c r="E9" s="8">
        <f>SUBTOTAL(109,Criteria_Summary2.3[Total])</f>
        <v>2</v>
      </c>
    </row>
    <row r="10" spans="1:9" x14ac:dyDescent="0.25">
      <c r="A10" s="9" t="s">
        <v>82</v>
      </c>
      <c r="B10" s="9">
        <v>22</v>
      </c>
      <c r="C10" s="10"/>
      <c r="D10" s="10"/>
      <c r="E10" s="9">
        <v>24</v>
      </c>
    </row>
    <row r="13" spans="1:9" x14ac:dyDescent="0.25">
      <c r="A13" s="15" t="s">
        <v>59</v>
      </c>
      <c r="B13" s="15" t="s">
        <v>59</v>
      </c>
      <c r="C13" s="15" t="s">
        <v>59</v>
      </c>
      <c r="D13" s="15" t="s">
        <v>59</v>
      </c>
      <c r="E13" s="15" t="s">
        <v>59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2</v>
      </c>
      <c r="C16" s="18" t="s">
        <v>7</v>
      </c>
      <c r="D16" s="18" t="s">
        <v>7</v>
      </c>
      <c r="E16" s="8">
        <v>2</v>
      </c>
    </row>
    <row r="18" spans="1:5" x14ac:dyDescent="0.25">
      <c r="A18" s="19" t="s">
        <v>77</v>
      </c>
      <c r="B18" s="19" t="s">
        <v>77</v>
      </c>
      <c r="C18" s="19" t="s">
        <v>77</v>
      </c>
      <c r="D18" s="19" t="s">
        <v>77</v>
      </c>
      <c r="E18" s="19" t="s">
        <v>77</v>
      </c>
    </row>
    <row r="19" spans="1:5" x14ac:dyDescent="0.25">
      <c r="A19" s="17" t="s">
        <v>78</v>
      </c>
      <c r="B19" s="17" t="s">
        <v>78</v>
      </c>
      <c r="C19" s="17" t="s">
        <v>78</v>
      </c>
      <c r="D19" s="11" t="s">
        <v>79</v>
      </c>
      <c r="E19" s="11"/>
    </row>
    <row r="20" spans="1:5" x14ac:dyDescent="0.25">
      <c r="A20" s="8"/>
      <c r="B20" s="8"/>
      <c r="C20" s="8"/>
      <c r="D20" s="8" t="s">
        <v>80</v>
      </c>
      <c r="E20" s="8" t="s">
        <v>67</v>
      </c>
    </row>
    <row r="22" spans="1:5" x14ac:dyDescent="0.25">
      <c r="A22" s="19" t="s">
        <v>63</v>
      </c>
      <c r="B22" s="19" t="s">
        <v>63</v>
      </c>
      <c r="C22" s="19" t="s">
        <v>63</v>
      </c>
      <c r="D22" s="19" t="s">
        <v>63</v>
      </c>
      <c r="E22" s="19" t="s">
        <v>63</v>
      </c>
    </row>
    <row r="23" spans="1:5" x14ac:dyDescent="0.25">
      <c r="A23" s="17" t="s">
        <v>64</v>
      </c>
      <c r="B23" s="11"/>
      <c r="C23" s="11"/>
      <c r="D23" s="11" t="s">
        <v>55</v>
      </c>
      <c r="E23" s="11"/>
    </row>
    <row r="24" spans="1:5" x14ac:dyDescent="0.25">
      <c r="A24" s="18" t="s">
        <v>65</v>
      </c>
      <c r="B24" s="18" t="s">
        <v>65</v>
      </c>
      <c r="C24" s="18" t="s">
        <v>65</v>
      </c>
      <c r="D24" s="8" t="s">
        <v>66</v>
      </c>
      <c r="E24" s="8" t="s">
        <v>67</v>
      </c>
    </row>
    <row r="26" spans="1:5" x14ac:dyDescent="0.25">
      <c r="A26" s="19" t="s">
        <v>68</v>
      </c>
      <c r="B26" s="19" t="s">
        <v>68</v>
      </c>
      <c r="C26" s="19" t="s">
        <v>68</v>
      </c>
      <c r="D26" s="19" t="s">
        <v>68</v>
      </c>
      <c r="E26" s="19" t="s">
        <v>68</v>
      </c>
    </row>
    <row r="27" spans="1:5" x14ac:dyDescent="0.25">
      <c r="A27" s="11" t="s">
        <v>55</v>
      </c>
      <c r="B27" s="11" t="s">
        <v>69</v>
      </c>
      <c r="C27" s="11" t="s">
        <v>70</v>
      </c>
      <c r="D27" s="11" t="s">
        <v>71</v>
      </c>
      <c r="E27" s="11"/>
    </row>
    <row r="28" spans="1:5" x14ac:dyDescent="0.25">
      <c r="A28" s="8" t="s">
        <v>72</v>
      </c>
      <c r="B28" s="8" t="s">
        <v>73</v>
      </c>
      <c r="C28" s="8" t="s">
        <v>83</v>
      </c>
      <c r="D28" s="8" t="s">
        <v>75</v>
      </c>
      <c r="E28" s="8" t="s">
        <v>76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2'!A1" display="2.3" xr:uid="{00000000-0004-0000-0400-000000000000}"/>
    <hyperlink ref="F2" location="'2.3E'!A1" display="12" xr:uid="{00000000-0004-0000-0400-000001000000}"/>
    <hyperlink ref="E10" location="'2.3E'!A1" display="'2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24</v>
      </c>
      <c r="B2" s="5" t="s">
        <v>25</v>
      </c>
      <c r="C2" s="5" t="s">
        <v>26</v>
      </c>
      <c r="D2" s="5" t="s">
        <v>27</v>
      </c>
      <c r="E2" s="5" t="s">
        <v>28</v>
      </c>
      <c r="F2" s="5" t="s">
        <v>84</v>
      </c>
      <c r="G2" s="5">
        <v>1061.770399795</v>
      </c>
      <c r="H2" s="5">
        <v>1272.5318241543077</v>
      </c>
      <c r="I2" s="5">
        <v>95439.886811573087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</v>
      </c>
      <c r="D8" s="8" t="s">
        <v>85</v>
      </c>
      <c r="E8" s="8">
        <v>74.999733295807161</v>
      </c>
    </row>
    <row r="9" spans="1:9" x14ac:dyDescent="0.25">
      <c r="A9" s="8" t="s">
        <v>60</v>
      </c>
      <c r="B9" s="8" t="s">
        <v>60</v>
      </c>
      <c r="C9" s="8">
        <f>SUBTOTAL(109,Criteria_Summary2.4[Elementos])</f>
        <v>1</v>
      </c>
      <c r="D9" s="8" t="s">
        <v>60</v>
      </c>
      <c r="E9" s="8">
        <f>SUBTOTAL(109,Criteria_Summary2.4[Total])</f>
        <v>74.999733295807161</v>
      </c>
    </row>
    <row r="10" spans="1:9" x14ac:dyDescent="0.25">
      <c r="A10" s="9" t="s">
        <v>82</v>
      </c>
      <c r="B10" s="9">
        <v>0</v>
      </c>
      <c r="C10" s="10"/>
      <c r="D10" s="10"/>
      <c r="E10" s="9">
        <v>75</v>
      </c>
    </row>
    <row r="13" spans="1:9" x14ac:dyDescent="0.25">
      <c r="A13" s="15" t="s">
        <v>85</v>
      </c>
      <c r="B13" s="15" t="s">
        <v>85</v>
      </c>
      <c r="C13" s="15" t="s">
        <v>85</v>
      </c>
      <c r="D13" s="15" t="s">
        <v>85</v>
      </c>
      <c r="E13" s="15" t="s">
        <v>85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</v>
      </c>
      <c r="C16" s="18" t="s">
        <v>86</v>
      </c>
      <c r="D16" s="18" t="s">
        <v>86</v>
      </c>
      <c r="E16" s="8">
        <v>74.999733295807161</v>
      </c>
    </row>
    <row r="18" spans="1:5" x14ac:dyDescent="0.25">
      <c r="A18" s="19" t="s">
        <v>77</v>
      </c>
      <c r="B18" s="19" t="s">
        <v>77</v>
      </c>
      <c r="C18" s="19" t="s">
        <v>77</v>
      </c>
      <c r="D18" s="19" t="s">
        <v>77</v>
      </c>
      <c r="E18" s="19" t="s">
        <v>77</v>
      </c>
    </row>
    <row r="19" spans="1:5" x14ac:dyDescent="0.25">
      <c r="A19" s="17" t="s">
        <v>78</v>
      </c>
      <c r="B19" s="17" t="s">
        <v>78</v>
      </c>
      <c r="C19" s="17" t="s">
        <v>78</v>
      </c>
      <c r="D19" s="11" t="s">
        <v>79</v>
      </c>
      <c r="E19" s="11"/>
    </row>
    <row r="20" spans="1:5" x14ac:dyDescent="0.25">
      <c r="A20" s="8"/>
      <c r="B20" s="8"/>
      <c r="C20" s="8"/>
      <c r="D20" s="8" t="s">
        <v>80</v>
      </c>
      <c r="E20" s="8" t="s">
        <v>67</v>
      </c>
    </row>
    <row r="22" spans="1:5" x14ac:dyDescent="0.25">
      <c r="A22" s="19" t="s">
        <v>63</v>
      </c>
      <c r="B22" s="19" t="s">
        <v>63</v>
      </c>
      <c r="C22" s="19" t="s">
        <v>63</v>
      </c>
      <c r="D22" s="19" t="s">
        <v>63</v>
      </c>
      <c r="E22" s="19" t="s">
        <v>63</v>
      </c>
    </row>
    <row r="23" spans="1:5" x14ac:dyDescent="0.25">
      <c r="A23" s="17" t="s">
        <v>64</v>
      </c>
      <c r="B23" s="11"/>
      <c r="C23" s="11"/>
      <c r="D23" s="11" t="s">
        <v>55</v>
      </c>
      <c r="E23" s="11"/>
    </row>
    <row r="24" spans="1:5" x14ac:dyDescent="0.25">
      <c r="A24" s="18" t="s">
        <v>87</v>
      </c>
      <c r="B24" s="18" t="s">
        <v>87</v>
      </c>
      <c r="C24" s="18" t="s">
        <v>87</v>
      </c>
      <c r="D24" s="8" t="s">
        <v>88</v>
      </c>
      <c r="E24" s="8" t="s">
        <v>67</v>
      </c>
    </row>
    <row r="26" spans="1:5" x14ac:dyDescent="0.25">
      <c r="A26" s="19" t="s">
        <v>68</v>
      </c>
      <c r="B26" s="19" t="s">
        <v>68</v>
      </c>
      <c r="C26" s="19" t="s">
        <v>68</v>
      </c>
      <c r="D26" s="19" t="s">
        <v>68</v>
      </c>
      <c r="E26" s="19" t="s">
        <v>68</v>
      </c>
    </row>
    <row r="27" spans="1:5" x14ac:dyDescent="0.25">
      <c r="A27" s="11" t="s">
        <v>55</v>
      </c>
      <c r="B27" s="11" t="s">
        <v>69</v>
      </c>
      <c r="C27" s="11" t="s">
        <v>70</v>
      </c>
      <c r="D27" s="11" t="s">
        <v>71</v>
      </c>
      <c r="E27" s="11"/>
    </row>
    <row r="28" spans="1:5" x14ac:dyDescent="0.25">
      <c r="A28" s="8" t="s">
        <v>72</v>
      </c>
      <c r="B28" s="8" t="s">
        <v>73</v>
      </c>
      <c r="C28" s="8" t="s">
        <v>89</v>
      </c>
      <c r="D28" s="8" t="s">
        <v>75</v>
      </c>
      <c r="E28" s="8" t="s">
        <v>76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2'!A1" display="2.4" xr:uid="{00000000-0004-0000-0500-000000000000}"/>
    <hyperlink ref="F2" location="'2.4E'!A1" display="75" xr:uid="{00000000-0004-0000-0500-000001000000}"/>
    <hyperlink ref="E10" location="'2.4E'!A1" display="'2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30</v>
      </c>
      <c r="B2" s="5" t="s">
        <v>31</v>
      </c>
      <c r="C2" s="5" t="s">
        <v>14</v>
      </c>
      <c r="D2" s="5" t="s">
        <v>32</v>
      </c>
      <c r="E2" s="5" t="s">
        <v>28</v>
      </c>
      <c r="F2" s="5" t="s">
        <v>33</v>
      </c>
      <c r="G2" s="5">
        <v>54.219724999999997</v>
      </c>
      <c r="H2" s="5">
        <v>64.982340412500008</v>
      </c>
      <c r="I2" s="5">
        <v>38117.341239164256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14</v>
      </c>
      <c r="D8" s="8" t="s">
        <v>90</v>
      </c>
      <c r="E8" s="8">
        <v>586.57559946097103</v>
      </c>
    </row>
    <row r="9" spans="1:9" x14ac:dyDescent="0.25">
      <c r="A9" s="8" t="s">
        <v>60</v>
      </c>
      <c r="B9" s="8" t="s">
        <v>60</v>
      </c>
      <c r="C9" s="8">
        <f>SUBTOTAL(109,Criteria_Summary2.5[Elementos])</f>
        <v>14</v>
      </c>
      <c r="D9" s="8" t="s">
        <v>60</v>
      </c>
      <c r="E9" s="8">
        <f>SUBTOTAL(109,Criteria_Summary2.5[Total])</f>
        <v>586.57559946097103</v>
      </c>
    </row>
    <row r="10" spans="1:9" x14ac:dyDescent="0.25">
      <c r="A10" s="9" t="s">
        <v>82</v>
      </c>
      <c r="B10" s="9">
        <v>0</v>
      </c>
      <c r="C10" s="10"/>
      <c r="D10" s="10"/>
      <c r="E10" s="9">
        <v>586.58000000000004</v>
      </c>
    </row>
    <row r="13" spans="1:9" x14ac:dyDescent="0.25">
      <c r="A13" s="15" t="s">
        <v>90</v>
      </c>
      <c r="B13" s="15" t="s">
        <v>90</v>
      </c>
      <c r="C13" s="15" t="s">
        <v>90</v>
      </c>
      <c r="D13" s="15" t="s">
        <v>90</v>
      </c>
      <c r="E13" s="15" t="s">
        <v>90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14</v>
      </c>
      <c r="C16" s="18" t="s">
        <v>86</v>
      </c>
      <c r="D16" s="18" t="s">
        <v>86</v>
      </c>
      <c r="E16" s="8">
        <v>586.57559946097103</v>
      </c>
    </row>
    <row r="18" spans="1:5" x14ac:dyDescent="0.25">
      <c r="A18" s="19" t="s">
        <v>63</v>
      </c>
      <c r="B18" s="19" t="s">
        <v>63</v>
      </c>
      <c r="C18" s="19" t="s">
        <v>63</v>
      </c>
      <c r="D18" s="19" t="s">
        <v>63</v>
      </c>
      <c r="E18" s="19" t="s">
        <v>63</v>
      </c>
    </row>
    <row r="19" spans="1:5" x14ac:dyDescent="0.25">
      <c r="A19" s="17" t="s">
        <v>64</v>
      </c>
      <c r="B19" s="11"/>
      <c r="C19" s="11"/>
      <c r="D19" s="11" t="s">
        <v>55</v>
      </c>
      <c r="E19" s="11"/>
    </row>
    <row r="20" spans="1:5" x14ac:dyDescent="0.25">
      <c r="A20" s="18" t="s">
        <v>91</v>
      </c>
      <c r="B20" s="18" t="s">
        <v>91</v>
      </c>
      <c r="C20" s="18" t="s">
        <v>91</v>
      </c>
      <c r="D20" s="8" t="s">
        <v>92</v>
      </c>
      <c r="E20" s="8" t="s">
        <v>67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2'!A1" display="2.5" xr:uid="{00000000-0004-0000-0600-000000000000}"/>
    <hyperlink ref="F2" location="'2.5E'!A1" display="586,58" xr:uid="{00000000-0004-0000-0600-000001000000}"/>
    <hyperlink ref="E10" location="'2.5E'!A1" display="'2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34</v>
      </c>
      <c r="B2" s="5" t="s">
        <v>35</v>
      </c>
      <c r="C2" s="5" t="s">
        <v>14</v>
      </c>
      <c r="D2" s="5" t="s">
        <v>36</v>
      </c>
      <c r="E2" s="5" t="s">
        <v>28</v>
      </c>
      <c r="F2" s="5" t="s">
        <v>93</v>
      </c>
      <c r="G2" s="5">
        <v>360.44547</v>
      </c>
      <c r="H2" s="5">
        <v>431.99389579500007</v>
      </c>
      <c r="I2" s="5">
        <v>21599.694789750003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</v>
      </c>
      <c r="D8" s="8" t="s">
        <v>85</v>
      </c>
      <c r="E8" s="8">
        <v>24.999618299167366</v>
      </c>
    </row>
    <row r="9" spans="1:9" x14ac:dyDescent="0.25">
      <c r="A9" s="8" t="s">
        <v>60</v>
      </c>
      <c r="B9" s="8" t="s">
        <v>60</v>
      </c>
      <c r="C9" s="8">
        <f>SUBTOTAL(109,Criteria_Summary2.6[Elementos])</f>
        <v>1</v>
      </c>
      <c r="D9" s="8" t="s">
        <v>60</v>
      </c>
      <c r="E9" s="8">
        <f>SUBTOTAL(109,Criteria_Summary2.6[Total])</f>
        <v>24.999618299167366</v>
      </c>
    </row>
    <row r="10" spans="1:9" ht="30" x14ac:dyDescent="0.25">
      <c r="A10" s="9" t="s">
        <v>61</v>
      </c>
      <c r="B10" s="9">
        <v>2</v>
      </c>
      <c r="C10" s="10"/>
      <c r="D10" s="10"/>
      <c r="E10" s="9">
        <v>50</v>
      </c>
    </row>
    <row r="13" spans="1:9" x14ac:dyDescent="0.25">
      <c r="A13" s="15" t="s">
        <v>85</v>
      </c>
      <c r="B13" s="15" t="s">
        <v>85</v>
      </c>
      <c r="C13" s="15" t="s">
        <v>85</v>
      </c>
      <c r="D13" s="15" t="s">
        <v>85</v>
      </c>
      <c r="E13" s="15" t="s">
        <v>85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</v>
      </c>
      <c r="C16" s="18" t="s">
        <v>86</v>
      </c>
      <c r="D16" s="18" t="s">
        <v>86</v>
      </c>
      <c r="E16" s="8">
        <v>24.999618299167366</v>
      </c>
    </row>
    <row r="18" spans="1:5" x14ac:dyDescent="0.25">
      <c r="A18" s="19" t="s">
        <v>77</v>
      </c>
      <c r="B18" s="19" t="s">
        <v>77</v>
      </c>
      <c r="C18" s="19" t="s">
        <v>77</v>
      </c>
      <c r="D18" s="19" t="s">
        <v>77</v>
      </c>
      <c r="E18" s="19" t="s">
        <v>77</v>
      </c>
    </row>
    <row r="19" spans="1:5" x14ac:dyDescent="0.25">
      <c r="A19" s="17" t="s">
        <v>78</v>
      </c>
      <c r="B19" s="17" t="s">
        <v>78</v>
      </c>
      <c r="C19" s="17" t="s">
        <v>78</v>
      </c>
      <c r="D19" s="11" t="s">
        <v>79</v>
      </c>
      <c r="E19" s="11"/>
    </row>
    <row r="20" spans="1:5" x14ac:dyDescent="0.25">
      <c r="A20" s="8"/>
      <c r="B20" s="8"/>
      <c r="C20" s="8"/>
      <c r="D20" s="8" t="s">
        <v>80</v>
      </c>
      <c r="E20" s="8" t="s">
        <v>67</v>
      </c>
    </row>
    <row r="22" spans="1:5" x14ac:dyDescent="0.25">
      <c r="A22" s="19" t="s">
        <v>63</v>
      </c>
      <c r="B22" s="19" t="s">
        <v>63</v>
      </c>
      <c r="C22" s="19" t="s">
        <v>63</v>
      </c>
      <c r="D22" s="19" t="s">
        <v>63</v>
      </c>
      <c r="E22" s="19" t="s">
        <v>63</v>
      </c>
    </row>
    <row r="23" spans="1:5" x14ac:dyDescent="0.25">
      <c r="A23" s="17" t="s">
        <v>64</v>
      </c>
      <c r="B23" s="11"/>
      <c r="C23" s="11"/>
      <c r="D23" s="11" t="s">
        <v>55</v>
      </c>
      <c r="E23" s="11"/>
    </row>
    <row r="24" spans="1:5" x14ac:dyDescent="0.25">
      <c r="A24" s="18" t="s">
        <v>87</v>
      </c>
      <c r="B24" s="18" t="s">
        <v>87</v>
      </c>
      <c r="C24" s="18" t="s">
        <v>87</v>
      </c>
      <c r="D24" s="8" t="s">
        <v>88</v>
      </c>
      <c r="E24" s="8" t="s">
        <v>67</v>
      </c>
    </row>
    <row r="26" spans="1:5" x14ac:dyDescent="0.25">
      <c r="A26" s="19" t="s">
        <v>68</v>
      </c>
      <c r="B26" s="19" t="s">
        <v>68</v>
      </c>
      <c r="C26" s="19" t="s">
        <v>68</v>
      </c>
      <c r="D26" s="19" t="s">
        <v>68</v>
      </c>
      <c r="E26" s="19" t="s">
        <v>68</v>
      </c>
    </row>
    <row r="27" spans="1:5" x14ac:dyDescent="0.25">
      <c r="A27" s="11" t="s">
        <v>55</v>
      </c>
      <c r="B27" s="11" t="s">
        <v>69</v>
      </c>
      <c r="C27" s="11" t="s">
        <v>70</v>
      </c>
      <c r="D27" s="11" t="s">
        <v>71</v>
      </c>
      <c r="E27" s="11"/>
    </row>
    <row r="28" spans="1:5" x14ac:dyDescent="0.25">
      <c r="A28" s="8" t="s">
        <v>72</v>
      </c>
      <c r="B28" s="8" t="s">
        <v>73</v>
      </c>
      <c r="C28" s="8" t="s">
        <v>94</v>
      </c>
      <c r="D28" s="8" t="s">
        <v>75</v>
      </c>
      <c r="E28" s="8" t="s">
        <v>76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2'!A1" display="2.6" xr:uid="{00000000-0004-0000-0700-000000000000}"/>
    <hyperlink ref="F2" location="'2.6E'!A1" display="50" xr:uid="{00000000-0004-0000-0700-000001000000}"/>
    <hyperlink ref="E10" location="'2.6E'!A1" display="'2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38</v>
      </c>
      <c r="B2" s="5" t="s">
        <v>39</v>
      </c>
      <c r="C2" s="5" t="s">
        <v>14</v>
      </c>
      <c r="D2" s="5" t="s">
        <v>40</v>
      </c>
      <c r="E2" s="5" t="s">
        <v>28</v>
      </c>
      <c r="F2" s="5" t="s">
        <v>95</v>
      </c>
      <c r="G2" s="5">
        <v>543.81104731125004</v>
      </c>
      <c r="H2" s="5">
        <v>651.75754020253328</v>
      </c>
      <c r="I2" s="5">
        <v>16293.938505063332</v>
      </c>
    </row>
    <row r="5" spans="1:9" x14ac:dyDescent="0.25">
      <c r="A5" s="13" t="s">
        <v>54</v>
      </c>
      <c r="B5" s="13" t="s">
        <v>54</v>
      </c>
      <c r="C5" s="13" t="s">
        <v>54</v>
      </c>
      <c r="D5" s="13" t="s">
        <v>54</v>
      </c>
      <c r="E5" s="13" t="s">
        <v>54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55</v>
      </c>
      <c r="C7" s="7" t="s">
        <v>56</v>
      </c>
      <c r="D7" s="7" t="s">
        <v>57</v>
      </c>
      <c r="E7" s="7" t="s">
        <v>9</v>
      </c>
    </row>
    <row r="8" spans="1:9" x14ac:dyDescent="0.25">
      <c r="A8" s="8">
        <v>1</v>
      </c>
      <c r="B8" s="8" t="s">
        <v>58</v>
      </c>
      <c r="C8" s="8">
        <v>1</v>
      </c>
      <c r="D8" s="8" t="s">
        <v>85</v>
      </c>
      <c r="E8" s="8">
        <v>24.999618299167366</v>
      </c>
    </row>
    <row r="9" spans="1:9" x14ac:dyDescent="0.25">
      <c r="A9" s="8" t="s">
        <v>60</v>
      </c>
      <c r="B9" s="8" t="s">
        <v>60</v>
      </c>
      <c r="C9" s="8">
        <f>SUBTOTAL(109,Criteria_Summary2.7[Elementos])</f>
        <v>1</v>
      </c>
      <c r="D9" s="8" t="s">
        <v>60</v>
      </c>
      <c r="E9" s="8">
        <f>SUBTOTAL(109,Criteria_Summary2.7[Total])</f>
        <v>24.999618299167366</v>
      </c>
    </row>
    <row r="10" spans="1:9" x14ac:dyDescent="0.25">
      <c r="A10" s="9" t="s">
        <v>82</v>
      </c>
      <c r="B10" s="9">
        <v>0</v>
      </c>
      <c r="C10" s="10"/>
      <c r="D10" s="10"/>
      <c r="E10" s="9">
        <v>25</v>
      </c>
    </row>
    <row r="13" spans="1:9" x14ac:dyDescent="0.25">
      <c r="A13" s="15" t="s">
        <v>85</v>
      </c>
      <c r="B13" s="15" t="s">
        <v>85</v>
      </c>
      <c r="C13" s="15" t="s">
        <v>85</v>
      </c>
      <c r="D13" s="15" t="s">
        <v>85</v>
      </c>
      <c r="E13" s="15" t="s">
        <v>85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55</v>
      </c>
      <c r="B15" s="11" t="s">
        <v>56</v>
      </c>
      <c r="C15" s="17" t="s">
        <v>62</v>
      </c>
      <c r="D15" s="17" t="s">
        <v>62</v>
      </c>
      <c r="E15" s="11" t="s">
        <v>9</v>
      </c>
    </row>
    <row r="16" spans="1:9" x14ac:dyDescent="0.25">
      <c r="A16" s="8" t="s">
        <v>58</v>
      </c>
      <c r="B16" s="8">
        <v>1</v>
      </c>
      <c r="C16" s="18" t="s">
        <v>86</v>
      </c>
      <c r="D16" s="18" t="s">
        <v>86</v>
      </c>
      <c r="E16" s="8">
        <v>24.999618299167366</v>
      </c>
    </row>
    <row r="18" spans="1:5" x14ac:dyDescent="0.25">
      <c r="A18" s="19" t="s">
        <v>77</v>
      </c>
      <c r="B18" s="19" t="s">
        <v>77</v>
      </c>
      <c r="C18" s="19" t="s">
        <v>77</v>
      </c>
      <c r="D18" s="19" t="s">
        <v>77</v>
      </c>
      <c r="E18" s="19" t="s">
        <v>77</v>
      </c>
    </row>
    <row r="19" spans="1:5" x14ac:dyDescent="0.25">
      <c r="A19" s="17" t="s">
        <v>78</v>
      </c>
      <c r="B19" s="17" t="s">
        <v>78</v>
      </c>
      <c r="C19" s="17" t="s">
        <v>78</v>
      </c>
      <c r="D19" s="11" t="s">
        <v>79</v>
      </c>
      <c r="E19" s="11"/>
    </row>
    <row r="20" spans="1:5" x14ac:dyDescent="0.25">
      <c r="A20" s="8"/>
      <c r="B20" s="8"/>
      <c r="C20" s="8"/>
      <c r="D20" s="8" t="s">
        <v>80</v>
      </c>
      <c r="E20" s="8" t="s">
        <v>67</v>
      </c>
    </row>
    <row r="22" spans="1:5" x14ac:dyDescent="0.25">
      <c r="A22" s="19" t="s">
        <v>63</v>
      </c>
      <c r="B22" s="19" t="s">
        <v>63</v>
      </c>
      <c r="C22" s="19" t="s">
        <v>63</v>
      </c>
      <c r="D22" s="19" t="s">
        <v>63</v>
      </c>
      <c r="E22" s="19" t="s">
        <v>63</v>
      </c>
    </row>
    <row r="23" spans="1:5" x14ac:dyDescent="0.25">
      <c r="A23" s="17" t="s">
        <v>64</v>
      </c>
      <c r="B23" s="11"/>
      <c r="C23" s="11"/>
      <c r="D23" s="11" t="s">
        <v>55</v>
      </c>
      <c r="E23" s="11"/>
    </row>
    <row r="24" spans="1:5" x14ac:dyDescent="0.25">
      <c r="A24" s="18" t="s">
        <v>87</v>
      </c>
      <c r="B24" s="18" t="s">
        <v>87</v>
      </c>
      <c r="C24" s="18" t="s">
        <v>87</v>
      </c>
      <c r="D24" s="8" t="s">
        <v>88</v>
      </c>
      <c r="E24" s="8" t="s">
        <v>67</v>
      </c>
    </row>
    <row r="26" spans="1:5" x14ac:dyDescent="0.25">
      <c r="A26" s="19" t="s">
        <v>68</v>
      </c>
      <c r="B26" s="19" t="s">
        <v>68</v>
      </c>
      <c r="C26" s="19" t="s">
        <v>68</v>
      </c>
      <c r="D26" s="19" t="s">
        <v>68</v>
      </c>
      <c r="E26" s="19" t="s">
        <v>68</v>
      </c>
    </row>
    <row r="27" spans="1:5" x14ac:dyDescent="0.25">
      <c r="A27" s="11" t="s">
        <v>55</v>
      </c>
      <c r="B27" s="11" t="s">
        <v>69</v>
      </c>
      <c r="C27" s="11" t="s">
        <v>70</v>
      </c>
      <c r="D27" s="11" t="s">
        <v>71</v>
      </c>
      <c r="E27" s="11"/>
    </row>
    <row r="28" spans="1:5" ht="24.75" x14ac:dyDescent="0.25">
      <c r="A28" s="8" t="s">
        <v>72</v>
      </c>
      <c r="B28" s="8" t="s">
        <v>73</v>
      </c>
      <c r="C28" s="8" t="s">
        <v>96</v>
      </c>
      <c r="D28" s="8" t="s">
        <v>97</v>
      </c>
      <c r="E28" s="8" t="s">
        <v>76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2'!A1" display="2.7" xr:uid="{00000000-0004-0000-0800-000000000000}"/>
    <hyperlink ref="F2" location="'2.7E'!A1" display="25" xr:uid="{00000000-0004-0000-0800-000001000000}"/>
    <hyperlink ref="E10" location="'2.7E'!A1" display="'2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22</vt:i4>
      </vt:variant>
    </vt:vector>
  </HeadingPairs>
  <TitlesOfParts>
    <vt:vector size="22" baseType="lpstr">
      <vt:lpstr>Orçamento</vt:lpstr>
      <vt:lpstr>2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2.1E</vt:lpstr>
      <vt:lpstr>2.2E</vt:lpstr>
      <vt:lpstr>2.3E</vt:lpstr>
      <vt:lpstr>2.4E</vt:lpstr>
      <vt:lpstr>2.5E</vt:lpstr>
      <vt:lpstr>2.6E</vt:lpstr>
      <vt:lpstr>2.7E</vt:lpstr>
      <vt:lpstr>2.8E</vt:lpstr>
      <vt:lpstr>2.9E</vt:lpstr>
      <vt:lpstr>2.10E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orcamento 01</cp:lastModifiedBy>
  <dcterms:modified xsi:type="dcterms:W3CDTF">2025-08-15T13:26:54Z</dcterms:modified>
</cp:coreProperties>
</file>